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8_{DFDFAA50-A10F-49D1-9AD5-811A33EC1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点番号" sheetId="1" r:id="rId1"/>
    <sheet name="QAQC" sheetId="2" r:id="rId2"/>
    <sheet name="調査年月日" sheetId="3" r:id="rId3"/>
    <sheet name="測定日数" sheetId="4" r:id="rId4"/>
    <sheet name="mm" sheetId="5" r:id="rId5"/>
    <sheet name="pH" sheetId="6" r:id="rId6"/>
    <sheet name="EC" sheetId="7" r:id="rId7"/>
    <sheet name="SO4" sheetId="8" r:id="rId8"/>
    <sheet name="NO3" sheetId="9" r:id="rId9"/>
    <sheet name="Cl" sheetId="10" r:id="rId10"/>
    <sheet name="H" sheetId="11" r:id="rId11"/>
    <sheet name="NH4" sheetId="12" r:id="rId12"/>
    <sheet name="Na" sheetId="13" r:id="rId13"/>
    <sheet name="K" sheetId="14" r:id="rId14"/>
    <sheet name="Mg" sheetId="15" r:id="rId15"/>
    <sheet name="Ca" sheetId="16" r:id="rId16"/>
    <sheet name="A+C" sheetId="17" r:id="rId17"/>
    <sheet name="R1" sheetId="18" r:id="rId18"/>
    <sheet name="R2" sheetId="19" r:id="rId19"/>
    <sheet name="年まとめ" sheetId="20" r:id="rId20"/>
    <sheet name="年沈着量" sheetId="21" r:id="rId21"/>
    <sheet name="all" sheetId="22" r:id="rId22"/>
  </sheets>
  <definedNames>
    <definedName name="_xlnm._FilterDatabase" localSheetId="21" hidden="1">all!$A$3:$AI$615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15" i="22" l="1"/>
  <c r="O615" i="22"/>
  <c r="N615" i="22"/>
  <c r="M615" i="22"/>
  <c r="L615" i="22"/>
  <c r="K615" i="22"/>
  <c r="J615" i="22"/>
  <c r="I615" i="22"/>
  <c r="H615" i="22"/>
  <c r="G615" i="22"/>
  <c r="F615" i="22"/>
  <c r="E615" i="22"/>
  <c r="D615" i="22"/>
  <c r="P614" i="22"/>
  <c r="O614" i="22"/>
  <c r="N614" i="22"/>
  <c r="M614" i="22"/>
  <c r="L614" i="22"/>
  <c r="K614" i="22"/>
  <c r="J614" i="22"/>
  <c r="I614" i="22"/>
  <c r="H614" i="22"/>
  <c r="G614" i="22"/>
  <c r="F614" i="22"/>
  <c r="E614" i="22"/>
  <c r="D614" i="22"/>
  <c r="P613" i="22"/>
  <c r="O613" i="22"/>
  <c r="N613" i="22"/>
  <c r="M613" i="22"/>
  <c r="L613" i="22"/>
  <c r="K613" i="22"/>
  <c r="J613" i="22"/>
  <c r="I613" i="22"/>
  <c r="H613" i="22"/>
  <c r="G613" i="22"/>
  <c r="F613" i="22"/>
  <c r="E613" i="22"/>
  <c r="D613" i="22"/>
  <c r="P612" i="22"/>
  <c r="O612" i="22"/>
  <c r="N612" i="22"/>
  <c r="M612" i="22"/>
  <c r="L612" i="22"/>
  <c r="K612" i="22"/>
  <c r="J612" i="22"/>
  <c r="I612" i="22"/>
  <c r="H612" i="22"/>
  <c r="G612" i="22"/>
  <c r="F612" i="22"/>
  <c r="E612" i="22"/>
  <c r="D612" i="22"/>
  <c r="P611" i="22"/>
  <c r="O611" i="22"/>
  <c r="N611" i="22"/>
  <c r="M611" i="22"/>
  <c r="L611" i="22"/>
  <c r="K611" i="22"/>
  <c r="J611" i="22"/>
  <c r="I611" i="22"/>
  <c r="H611" i="22"/>
  <c r="G611" i="22"/>
  <c r="F611" i="22"/>
  <c r="E611" i="22"/>
  <c r="D611" i="22"/>
  <c r="P610" i="22"/>
  <c r="O610" i="22"/>
  <c r="N610" i="22"/>
  <c r="M610" i="22"/>
  <c r="L610" i="22"/>
  <c r="K610" i="22"/>
  <c r="J610" i="22"/>
  <c r="I610" i="22"/>
  <c r="H610" i="22"/>
  <c r="G610" i="22"/>
  <c r="F610" i="22"/>
  <c r="E610" i="22"/>
  <c r="D610" i="22"/>
  <c r="P609" i="22"/>
  <c r="O609" i="22"/>
  <c r="N609" i="22"/>
  <c r="M609" i="22"/>
  <c r="L609" i="22"/>
  <c r="K609" i="22"/>
  <c r="J609" i="22"/>
  <c r="I609" i="22"/>
  <c r="H609" i="22"/>
  <c r="G609" i="22"/>
  <c r="F609" i="22"/>
  <c r="E609" i="22"/>
  <c r="D609" i="22"/>
  <c r="P608" i="22"/>
  <c r="O608" i="22"/>
  <c r="N608" i="22"/>
  <c r="M608" i="22"/>
  <c r="L608" i="22"/>
  <c r="K608" i="22"/>
  <c r="J608" i="22"/>
  <c r="I608" i="22"/>
  <c r="H608" i="22"/>
  <c r="G608" i="22"/>
  <c r="F608" i="22"/>
  <c r="E608" i="22"/>
  <c r="D608" i="22"/>
  <c r="P607" i="22"/>
  <c r="O607" i="22"/>
  <c r="N607" i="22"/>
  <c r="M607" i="22"/>
  <c r="L607" i="22"/>
  <c r="K607" i="22"/>
  <c r="J607" i="22"/>
  <c r="I607" i="22"/>
  <c r="H607" i="22"/>
  <c r="G607" i="22"/>
  <c r="F607" i="22"/>
  <c r="E607" i="22"/>
  <c r="D607" i="22"/>
  <c r="P606" i="22"/>
  <c r="O606" i="22"/>
  <c r="N606" i="22"/>
  <c r="M606" i="22"/>
  <c r="L606" i="22"/>
  <c r="K606" i="22"/>
  <c r="J606" i="22"/>
  <c r="I606" i="22"/>
  <c r="H606" i="22"/>
  <c r="G606" i="22"/>
  <c r="F606" i="22"/>
  <c r="E606" i="22"/>
  <c r="D606" i="22"/>
  <c r="P605" i="22"/>
  <c r="O605" i="22"/>
  <c r="N605" i="22"/>
  <c r="M605" i="22"/>
  <c r="L605" i="22"/>
  <c r="K605" i="22"/>
  <c r="J605" i="22"/>
  <c r="I605" i="22"/>
  <c r="H605" i="22"/>
  <c r="G605" i="22"/>
  <c r="F605" i="22"/>
  <c r="E605" i="22"/>
  <c r="D605" i="22"/>
  <c r="P604" i="22"/>
  <c r="O604" i="22"/>
  <c r="N604" i="22"/>
  <c r="M604" i="22"/>
  <c r="L604" i="22"/>
  <c r="K604" i="22"/>
  <c r="J604" i="22"/>
  <c r="I604" i="22"/>
  <c r="H604" i="22"/>
  <c r="G604" i="22"/>
  <c r="F604" i="22"/>
  <c r="E604" i="22"/>
  <c r="D604" i="22"/>
  <c r="P603" i="22"/>
  <c r="O603" i="22"/>
  <c r="N603" i="22"/>
  <c r="M603" i="22"/>
  <c r="L603" i="22"/>
  <c r="K603" i="22"/>
  <c r="J603" i="22"/>
  <c r="I603" i="22"/>
  <c r="H603" i="22"/>
  <c r="G603" i="22"/>
  <c r="F603" i="22"/>
  <c r="E603" i="22"/>
  <c r="D603" i="22"/>
  <c r="P602" i="22"/>
  <c r="O602" i="22"/>
  <c r="N602" i="22"/>
  <c r="M602" i="22"/>
  <c r="L602" i="22"/>
  <c r="K602" i="22"/>
  <c r="J602" i="22"/>
  <c r="I602" i="22"/>
  <c r="H602" i="22"/>
  <c r="G602" i="22"/>
  <c r="F602" i="22"/>
  <c r="E602" i="22"/>
  <c r="D602" i="22"/>
  <c r="P601" i="22"/>
  <c r="O601" i="22"/>
  <c r="N601" i="22"/>
  <c r="M601" i="22"/>
  <c r="L601" i="22"/>
  <c r="K601" i="22"/>
  <c r="J601" i="22"/>
  <c r="I601" i="22"/>
  <c r="H601" i="22"/>
  <c r="G601" i="22"/>
  <c r="F601" i="22"/>
  <c r="E601" i="22"/>
  <c r="D601" i="22"/>
  <c r="P600" i="22"/>
  <c r="O600" i="22"/>
  <c r="N600" i="22"/>
  <c r="M600" i="22"/>
  <c r="L600" i="22"/>
  <c r="K600" i="22"/>
  <c r="J600" i="22"/>
  <c r="I600" i="22"/>
  <c r="H600" i="22"/>
  <c r="G600" i="22"/>
  <c r="F600" i="22"/>
  <c r="E600" i="22"/>
  <c r="D600" i="22"/>
  <c r="D599" i="22"/>
  <c r="P598" i="22"/>
  <c r="O598" i="22"/>
  <c r="N598" i="22"/>
  <c r="M598" i="22"/>
  <c r="L598" i="22"/>
  <c r="K598" i="22"/>
  <c r="J598" i="22"/>
  <c r="I598" i="22"/>
  <c r="H598" i="22"/>
  <c r="G598" i="22"/>
  <c r="F598" i="22"/>
  <c r="E598" i="22"/>
  <c r="D598" i="22"/>
  <c r="P597" i="22"/>
  <c r="O597" i="22"/>
  <c r="N597" i="22"/>
  <c r="M597" i="22"/>
  <c r="L597" i="22"/>
  <c r="K597" i="22"/>
  <c r="J597" i="22"/>
  <c r="I597" i="22"/>
  <c r="H597" i="22"/>
  <c r="G597" i="22"/>
  <c r="F597" i="22"/>
  <c r="E597" i="22"/>
  <c r="D597" i="22"/>
  <c r="P596" i="22"/>
  <c r="O596" i="22"/>
  <c r="N596" i="22"/>
  <c r="M596" i="22"/>
  <c r="L596" i="22"/>
  <c r="K596" i="22"/>
  <c r="J596" i="22"/>
  <c r="I596" i="22"/>
  <c r="H596" i="22"/>
  <c r="G596" i="22"/>
  <c r="F596" i="22"/>
  <c r="E596" i="22"/>
  <c r="D596" i="22"/>
  <c r="P595" i="22"/>
  <c r="O595" i="22"/>
  <c r="N595" i="22"/>
  <c r="M595" i="22"/>
  <c r="L595" i="22"/>
  <c r="K595" i="22"/>
  <c r="J595" i="22"/>
  <c r="I595" i="22"/>
  <c r="H595" i="22"/>
  <c r="G595" i="22"/>
  <c r="F595" i="22"/>
  <c r="E595" i="22"/>
  <c r="D595" i="22"/>
  <c r="P594" i="22"/>
  <c r="O594" i="22"/>
  <c r="N594" i="22"/>
  <c r="M594" i="22"/>
  <c r="L594" i="22"/>
  <c r="K594" i="22"/>
  <c r="J594" i="22"/>
  <c r="I594" i="22"/>
  <c r="H594" i="22"/>
  <c r="G594" i="22"/>
  <c r="F594" i="22"/>
  <c r="E594" i="22"/>
  <c r="D594" i="22"/>
  <c r="P593" i="22"/>
  <c r="O593" i="22"/>
  <c r="N593" i="22"/>
  <c r="M593" i="22"/>
  <c r="L593" i="22"/>
  <c r="K593" i="22"/>
  <c r="J593" i="22"/>
  <c r="I593" i="22"/>
  <c r="H593" i="22"/>
  <c r="G593" i="22"/>
  <c r="F593" i="22"/>
  <c r="E593" i="22"/>
  <c r="D593" i="22"/>
  <c r="P592" i="22"/>
  <c r="O592" i="22"/>
  <c r="N592" i="22"/>
  <c r="M592" i="22"/>
  <c r="L592" i="22"/>
  <c r="K592" i="22"/>
  <c r="J592" i="22"/>
  <c r="I592" i="22"/>
  <c r="H592" i="22"/>
  <c r="G592" i="22"/>
  <c r="F592" i="22"/>
  <c r="E592" i="22"/>
  <c r="D592" i="22"/>
  <c r="P591" i="22"/>
  <c r="O591" i="22"/>
  <c r="N591" i="22"/>
  <c r="M591" i="22"/>
  <c r="L591" i="22"/>
  <c r="K591" i="22"/>
  <c r="J591" i="22"/>
  <c r="I591" i="22"/>
  <c r="H591" i="22"/>
  <c r="G591" i="22"/>
  <c r="F591" i="22"/>
  <c r="E591" i="22"/>
  <c r="D591" i="22"/>
  <c r="P590" i="22"/>
  <c r="O590" i="22"/>
  <c r="N590" i="22"/>
  <c r="M590" i="22"/>
  <c r="L590" i="22"/>
  <c r="K590" i="22"/>
  <c r="J590" i="22"/>
  <c r="I590" i="22"/>
  <c r="H590" i="22"/>
  <c r="G590" i="22"/>
  <c r="F590" i="22"/>
  <c r="E590" i="22"/>
  <c r="D590" i="22"/>
  <c r="P589" i="22"/>
  <c r="O589" i="22"/>
  <c r="N589" i="22"/>
  <c r="M589" i="22"/>
  <c r="L589" i="22"/>
  <c r="K589" i="22"/>
  <c r="J589" i="22"/>
  <c r="I589" i="22"/>
  <c r="H589" i="22"/>
  <c r="G589" i="22"/>
  <c r="F589" i="22"/>
  <c r="E589" i="22"/>
  <c r="D589" i="22"/>
  <c r="P588" i="22"/>
  <c r="O588" i="22"/>
  <c r="N588" i="22"/>
  <c r="M588" i="22"/>
  <c r="L588" i="22"/>
  <c r="K588" i="22"/>
  <c r="J588" i="22"/>
  <c r="I588" i="22"/>
  <c r="H588" i="22"/>
  <c r="G588" i="22"/>
  <c r="F588" i="22"/>
  <c r="E588" i="22"/>
  <c r="D588" i="22"/>
  <c r="P587" i="22"/>
  <c r="O587" i="22"/>
  <c r="N587" i="22"/>
  <c r="M587" i="22"/>
  <c r="L587" i="22"/>
  <c r="K587" i="22"/>
  <c r="J587" i="22"/>
  <c r="I587" i="22"/>
  <c r="H587" i="22"/>
  <c r="G587" i="22"/>
  <c r="F587" i="22"/>
  <c r="E587" i="22"/>
  <c r="D587" i="22"/>
  <c r="P586" i="22"/>
  <c r="O586" i="22"/>
  <c r="N586" i="22"/>
  <c r="M586" i="22"/>
  <c r="L586" i="22"/>
  <c r="K586" i="22"/>
  <c r="J586" i="22"/>
  <c r="I586" i="22"/>
  <c r="H586" i="22"/>
  <c r="G586" i="22"/>
  <c r="F586" i="22"/>
  <c r="E586" i="22"/>
  <c r="D586" i="22"/>
  <c r="P585" i="22"/>
  <c r="O585" i="22"/>
  <c r="N585" i="22"/>
  <c r="M585" i="22"/>
  <c r="L585" i="22"/>
  <c r="K585" i="22"/>
  <c r="J585" i="22"/>
  <c r="I585" i="22"/>
  <c r="H585" i="22"/>
  <c r="G585" i="22"/>
  <c r="F585" i="22"/>
  <c r="E585" i="22"/>
  <c r="D585" i="22"/>
  <c r="P584" i="22"/>
  <c r="O584" i="22"/>
  <c r="N584" i="22"/>
  <c r="M584" i="22"/>
  <c r="L584" i="22"/>
  <c r="K584" i="22"/>
  <c r="J584" i="22"/>
  <c r="I584" i="22"/>
  <c r="H584" i="22"/>
  <c r="G584" i="22"/>
  <c r="F584" i="22"/>
  <c r="E584" i="22"/>
  <c r="D584" i="22"/>
  <c r="P583" i="22"/>
  <c r="O583" i="22"/>
  <c r="N583" i="22"/>
  <c r="M583" i="22"/>
  <c r="L583" i="22"/>
  <c r="K583" i="22"/>
  <c r="J583" i="22"/>
  <c r="I583" i="22"/>
  <c r="H583" i="22"/>
  <c r="G583" i="22"/>
  <c r="F583" i="22"/>
  <c r="E583" i="22"/>
  <c r="D583" i="22"/>
  <c r="P582" i="22"/>
  <c r="O582" i="22"/>
  <c r="N582" i="22"/>
  <c r="M582" i="22"/>
  <c r="L582" i="22"/>
  <c r="K582" i="22"/>
  <c r="J582" i="22"/>
  <c r="I582" i="22"/>
  <c r="H582" i="22"/>
  <c r="G582" i="22"/>
  <c r="F582" i="22"/>
  <c r="E582" i="22"/>
  <c r="D582" i="22"/>
  <c r="P581" i="22"/>
  <c r="O581" i="22"/>
  <c r="N581" i="22"/>
  <c r="M581" i="22"/>
  <c r="L581" i="22"/>
  <c r="K581" i="22"/>
  <c r="J581" i="22"/>
  <c r="I581" i="22"/>
  <c r="H581" i="22"/>
  <c r="G581" i="22"/>
  <c r="F581" i="22"/>
  <c r="E581" i="22"/>
  <c r="D581" i="22"/>
  <c r="P580" i="22"/>
  <c r="O580" i="22"/>
  <c r="N580" i="22"/>
  <c r="M580" i="22"/>
  <c r="L580" i="22"/>
  <c r="K580" i="22"/>
  <c r="J580" i="22"/>
  <c r="I580" i="22"/>
  <c r="H580" i="22"/>
  <c r="G580" i="22"/>
  <c r="F580" i="22"/>
  <c r="E580" i="22"/>
  <c r="D580" i="22"/>
  <c r="P579" i="22"/>
  <c r="O579" i="22"/>
  <c r="N579" i="22"/>
  <c r="M579" i="22"/>
  <c r="L579" i="22"/>
  <c r="K579" i="22"/>
  <c r="J579" i="22"/>
  <c r="I579" i="22"/>
  <c r="H579" i="22"/>
  <c r="G579" i="22"/>
  <c r="F579" i="22"/>
  <c r="E579" i="22"/>
  <c r="D579" i="22"/>
  <c r="P578" i="22"/>
  <c r="O578" i="22"/>
  <c r="N578" i="22"/>
  <c r="M578" i="22"/>
  <c r="L578" i="22"/>
  <c r="K578" i="22"/>
  <c r="J578" i="22"/>
  <c r="I578" i="22"/>
  <c r="H578" i="22"/>
  <c r="G578" i="22"/>
  <c r="F578" i="22"/>
  <c r="E578" i="22"/>
  <c r="D578" i="22"/>
  <c r="P577" i="22"/>
  <c r="O577" i="22"/>
  <c r="N577" i="22"/>
  <c r="M577" i="22"/>
  <c r="L577" i="22"/>
  <c r="K577" i="22"/>
  <c r="J577" i="22"/>
  <c r="I577" i="22"/>
  <c r="H577" i="22"/>
  <c r="G577" i="22"/>
  <c r="F577" i="22"/>
  <c r="E577" i="22"/>
  <c r="D577" i="22"/>
  <c r="P576" i="22"/>
  <c r="O576" i="22"/>
  <c r="N576" i="22"/>
  <c r="M576" i="22"/>
  <c r="L576" i="22"/>
  <c r="K576" i="22"/>
  <c r="J576" i="22"/>
  <c r="I576" i="22"/>
  <c r="H576" i="22"/>
  <c r="G576" i="22"/>
  <c r="F576" i="22"/>
  <c r="E576" i="22"/>
  <c r="D576" i="22"/>
  <c r="D575" i="22"/>
  <c r="P574" i="22"/>
  <c r="O574" i="22"/>
  <c r="N574" i="22"/>
  <c r="M574" i="22"/>
  <c r="L574" i="22"/>
  <c r="K574" i="22"/>
  <c r="J574" i="22"/>
  <c r="I574" i="22"/>
  <c r="H574" i="22"/>
  <c r="G574" i="22"/>
  <c r="F574" i="22"/>
  <c r="E574" i="22"/>
  <c r="D574" i="22"/>
  <c r="P573" i="22"/>
  <c r="O573" i="22"/>
  <c r="N573" i="22"/>
  <c r="M573" i="22"/>
  <c r="L573" i="22"/>
  <c r="K573" i="22"/>
  <c r="J573" i="22"/>
  <c r="I573" i="22"/>
  <c r="H573" i="22"/>
  <c r="G573" i="22"/>
  <c r="F573" i="22"/>
  <c r="E573" i="22"/>
  <c r="D573" i="22"/>
  <c r="P572" i="22"/>
  <c r="O572" i="22"/>
  <c r="N572" i="22"/>
  <c r="M572" i="22"/>
  <c r="L572" i="22"/>
  <c r="K572" i="22"/>
  <c r="J572" i="22"/>
  <c r="I572" i="22"/>
  <c r="H572" i="22"/>
  <c r="G572" i="22"/>
  <c r="F572" i="22"/>
  <c r="E572" i="22"/>
  <c r="D572" i="22"/>
  <c r="P571" i="22"/>
  <c r="O571" i="22"/>
  <c r="N571" i="22"/>
  <c r="M571" i="22"/>
  <c r="L571" i="22"/>
  <c r="K571" i="22"/>
  <c r="J571" i="22"/>
  <c r="I571" i="22"/>
  <c r="H571" i="22"/>
  <c r="G571" i="22"/>
  <c r="F571" i="22"/>
  <c r="E571" i="22"/>
  <c r="D571" i="22"/>
  <c r="P570" i="22"/>
  <c r="O570" i="22"/>
  <c r="N570" i="22"/>
  <c r="M570" i="22"/>
  <c r="L570" i="22"/>
  <c r="K570" i="22"/>
  <c r="J570" i="22"/>
  <c r="I570" i="22"/>
  <c r="H570" i="22"/>
  <c r="G570" i="22"/>
  <c r="F570" i="22"/>
  <c r="E570" i="22"/>
  <c r="D570" i="22"/>
  <c r="D569" i="22"/>
  <c r="P568" i="22"/>
  <c r="O568" i="22"/>
  <c r="N568" i="22"/>
  <c r="M568" i="22"/>
  <c r="L568" i="22"/>
  <c r="K568" i="22"/>
  <c r="J568" i="22"/>
  <c r="I568" i="22"/>
  <c r="H568" i="22"/>
  <c r="G568" i="22"/>
  <c r="F568" i="22"/>
  <c r="E568" i="22"/>
  <c r="D568" i="22"/>
  <c r="P567" i="22"/>
  <c r="O567" i="22"/>
  <c r="N567" i="22"/>
  <c r="M567" i="22"/>
  <c r="L567" i="22"/>
  <c r="K567" i="22"/>
  <c r="J567" i="22"/>
  <c r="I567" i="22"/>
  <c r="H567" i="22"/>
  <c r="G567" i="22"/>
  <c r="F567" i="22"/>
  <c r="E567" i="22"/>
  <c r="D567" i="22"/>
  <c r="P566" i="22"/>
  <c r="O566" i="22"/>
  <c r="N566" i="22"/>
  <c r="M566" i="22"/>
  <c r="L566" i="22"/>
  <c r="K566" i="22"/>
  <c r="J566" i="22"/>
  <c r="I566" i="22"/>
  <c r="H566" i="22"/>
  <c r="G566" i="22"/>
  <c r="F566" i="22"/>
  <c r="E566" i="22"/>
  <c r="D566" i="22"/>
  <c r="P565" i="22"/>
  <c r="O565" i="22"/>
  <c r="N565" i="22"/>
  <c r="M565" i="22"/>
  <c r="L565" i="22"/>
  <c r="K565" i="22"/>
  <c r="J565" i="22"/>
  <c r="I565" i="22"/>
  <c r="H565" i="22"/>
  <c r="G565" i="22"/>
  <c r="F565" i="22"/>
  <c r="E565" i="22"/>
  <c r="D565" i="22"/>
  <c r="P564" i="22"/>
  <c r="O564" i="22"/>
  <c r="N564" i="22"/>
  <c r="M564" i="22"/>
  <c r="L564" i="22"/>
  <c r="K564" i="22"/>
  <c r="J564" i="22"/>
  <c r="I564" i="22"/>
  <c r="H564" i="22"/>
  <c r="G564" i="22"/>
  <c r="F564" i="22"/>
  <c r="E564" i="22"/>
  <c r="D564" i="22"/>
  <c r="P563" i="22"/>
  <c r="O563" i="22"/>
  <c r="N563" i="22"/>
  <c r="M563" i="22"/>
  <c r="L563" i="22"/>
  <c r="K563" i="22"/>
  <c r="J563" i="22"/>
  <c r="I563" i="22"/>
  <c r="H563" i="22"/>
  <c r="G563" i="22"/>
  <c r="F563" i="22"/>
  <c r="E563" i="22"/>
  <c r="D563" i="22"/>
  <c r="P562" i="22"/>
  <c r="O562" i="22"/>
  <c r="N562" i="22"/>
  <c r="M562" i="22"/>
  <c r="L562" i="22"/>
  <c r="K562" i="22"/>
  <c r="J562" i="22"/>
  <c r="I562" i="22"/>
  <c r="H562" i="22"/>
  <c r="G562" i="22"/>
  <c r="F562" i="22"/>
  <c r="E562" i="22"/>
  <c r="D562" i="22"/>
  <c r="P561" i="22"/>
  <c r="O561" i="22"/>
  <c r="N561" i="22"/>
  <c r="M561" i="22"/>
  <c r="L561" i="22"/>
  <c r="K561" i="22"/>
  <c r="J561" i="22"/>
  <c r="I561" i="22"/>
  <c r="H561" i="22"/>
  <c r="G561" i="22"/>
  <c r="F561" i="22"/>
  <c r="E561" i="22"/>
  <c r="D561" i="22"/>
  <c r="P560" i="22"/>
  <c r="O560" i="22"/>
  <c r="N560" i="22"/>
  <c r="M560" i="22"/>
  <c r="L560" i="22"/>
  <c r="K560" i="22"/>
  <c r="J560" i="22"/>
  <c r="I560" i="22"/>
  <c r="H560" i="22"/>
  <c r="G560" i="22"/>
  <c r="F560" i="22"/>
  <c r="E560" i="22"/>
  <c r="D560" i="22"/>
  <c r="P559" i="22"/>
  <c r="O559" i="22"/>
  <c r="N559" i="22"/>
  <c r="M559" i="22"/>
  <c r="L559" i="22"/>
  <c r="K559" i="22"/>
  <c r="J559" i="22"/>
  <c r="I559" i="22"/>
  <c r="H559" i="22"/>
  <c r="G559" i="22"/>
  <c r="F559" i="22"/>
  <c r="E559" i="22"/>
  <c r="D559" i="22"/>
  <c r="P558" i="22"/>
  <c r="O558" i="22"/>
  <c r="N558" i="22"/>
  <c r="M558" i="22"/>
  <c r="L558" i="22"/>
  <c r="K558" i="22"/>
  <c r="J558" i="22"/>
  <c r="I558" i="22"/>
  <c r="H558" i="22"/>
  <c r="G558" i="22"/>
  <c r="F558" i="22"/>
  <c r="E558" i="22"/>
  <c r="D558" i="22"/>
  <c r="P557" i="22"/>
  <c r="O557" i="22"/>
  <c r="N557" i="22"/>
  <c r="M557" i="22"/>
  <c r="L557" i="22"/>
  <c r="K557" i="22"/>
  <c r="J557" i="22"/>
  <c r="I557" i="22"/>
  <c r="H557" i="22"/>
  <c r="G557" i="22"/>
  <c r="F557" i="22"/>
  <c r="E557" i="22"/>
  <c r="D557" i="22"/>
  <c r="P556" i="22"/>
  <c r="O556" i="22"/>
  <c r="N556" i="22"/>
  <c r="M556" i="22"/>
  <c r="L556" i="22"/>
  <c r="K556" i="22"/>
  <c r="J556" i="22"/>
  <c r="I556" i="22"/>
  <c r="H556" i="22"/>
  <c r="G556" i="22"/>
  <c r="F556" i="22"/>
  <c r="E556" i="22"/>
  <c r="D556" i="22"/>
  <c r="P555" i="22"/>
  <c r="O555" i="22"/>
  <c r="N555" i="22"/>
  <c r="M555" i="22"/>
  <c r="L555" i="22"/>
  <c r="K555" i="22"/>
  <c r="J555" i="22"/>
  <c r="I555" i="22"/>
  <c r="H555" i="22"/>
  <c r="G555" i="22"/>
  <c r="F555" i="22"/>
  <c r="E555" i="22"/>
  <c r="D555" i="22"/>
  <c r="P554" i="22"/>
  <c r="O554" i="22"/>
  <c r="N554" i="22"/>
  <c r="M554" i="22"/>
  <c r="L554" i="22"/>
  <c r="K554" i="22"/>
  <c r="J554" i="22"/>
  <c r="I554" i="22"/>
  <c r="H554" i="22"/>
  <c r="G554" i="22"/>
  <c r="F554" i="22"/>
  <c r="E554" i="22"/>
  <c r="D554" i="22"/>
  <c r="D553" i="22"/>
  <c r="P552" i="22"/>
  <c r="O552" i="22"/>
  <c r="N552" i="22"/>
  <c r="M552" i="22"/>
  <c r="L552" i="22"/>
  <c r="K552" i="22"/>
  <c r="J552" i="22"/>
  <c r="I552" i="22"/>
  <c r="H552" i="22"/>
  <c r="G552" i="22"/>
  <c r="F552" i="22"/>
  <c r="E552" i="22"/>
  <c r="D552" i="22"/>
  <c r="P551" i="22"/>
  <c r="O551" i="22"/>
  <c r="N551" i="22"/>
  <c r="M551" i="22"/>
  <c r="L551" i="22"/>
  <c r="K551" i="22"/>
  <c r="J551" i="22"/>
  <c r="I551" i="22"/>
  <c r="H551" i="22"/>
  <c r="G551" i="22"/>
  <c r="F551" i="22"/>
  <c r="E551" i="22"/>
  <c r="D551" i="22"/>
  <c r="P550" i="22"/>
  <c r="O550" i="22"/>
  <c r="N550" i="22"/>
  <c r="M550" i="22"/>
  <c r="L550" i="22"/>
  <c r="K550" i="22"/>
  <c r="J550" i="22"/>
  <c r="I550" i="22"/>
  <c r="H550" i="22"/>
  <c r="G550" i="22"/>
  <c r="F550" i="22"/>
  <c r="E550" i="22"/>
  <c r="D550" i="22"/>
  <c r="P549" i="22"/>
  <c r="O549" i="22"/>
  <c r="N549" i="22"/>
  <c r="M549" i="22"/>
  <c r="L549" i="22"/>
  <c r="K549" i="22"/>
  <c r="J549" i="22"/>
  <c r="I549" i="22"/>
  <c r="H549" i="22"/>
  <c r="G549" i="22"/>
  <c r="F549" i="22"/>
  <c r="E549" i="22"/>
  <c r="D549" i="22"/>
  <c r="D548" i="22"/>
  <c r="P547" i="22"/>
  <c r="O547" i="22"/>
  <c r="N547" i="22"/>
  <c r="M547" i="22"/>
  <c r="L547" i="22"/>
  <c r="K547" i="22"/>
  <c r="J547" i="22"/>
  <c r="I547" i="22"/>
  <c r="H547" i="22"/>
  <c r="G547" i="22"/>
  <c r="F547" i="22"/>
  <c r="E547" i="22"/>
  <c r="D547" i="22"/>
  <c r="P546" i="22"/>
  <c r="O546" i="22"/>
  <c r="N546" i="22"/>
  <c r="M546" i="22"/>
  <c r="L546" i="22"/>
  <c r="K546" i="22"/>
  <c r="J546" i="22"/>
  <c r="I546" i="22"/>
  <c r="H546" i="22"/>
  <c r="G546" i="22"/>
  <c r="F546" i="22"/>
  <c r="E546" i="22"/>
  <c r="D546" i="22"/>
  <c r="P545" i="22"/>
  <c r="O545" i="22"/>
  <c r="N545" i="22"/>
  <c r="M545" i="22"/>
  <c r="L545" i="22"/>
  <c r="K545" i="22"/>
  <c r="J545" i="22"/>
  <c r="I545" i="22"/>
  <c r="H545" i="22"/>
  <c r="G545" i="22"/>
  <c r="F545" i="22"/>
  <c r="E545" i="22"/>
  <c r="D545" i="22"/>
  <c r="P544" i="22"/>
  <c r="O544" i="22"/>
  <c r="N544" i="22"/>
  <c r="M544" i="22"/>
  <c r="L544" i="22"/>
  <c r="K544" i="22"/>
  <c r="J544" i="22"/>
  <c r="I544" i="22"/>
  <c r="H544" i="22"/>
  <c r="G544" i="22"/>
  <c r="F544" i="22"/>
  <c r="E544" i="22"/>
  <c r="D544" i="22"/>
  <c r="P543" i="22"/>
  <c r="O543" i="22"/>
  <c r="N543" i="22"/>
  <c r="M543" i="22"/>
  <c r="L543" i="22"/>
  <c r="K543" i="22"/>
  <c r="J543" i="22"/>
  <c r="I543" i="22"/>
  <c r="H543" i="22"/>
  <c r="G543" i="22"/>
  <c r="F543" i="22"/>
  <c r="E543" i="22"/>
  <c r="D543" i="22"/>
  <c r="P542" i="22"/>
  <c r="O542" i="22"/>
  <c r="N542" i="22"/>
  <c r="M542" i="22"/>
  <c r="L542" i="22"/>
  <c r="K542" i="22"/>
  <c r="J542" i="22"/>
  <c r="I542" i="22"/>
  <c r="H542" i="22"/>
  <c r="G542" i="22"/>
  <c r="F542" i="22"/>
  <c r="E542" i="22"/>
  <c r="D542" i="22"/>
  <c r="P541" i="22"/>
  <c r="O541" i="22"/>
  <c r="N541" i="22"/>
  <c r="M541" i="22"/>
  <c r="L541" i="22"/>
  <c r="K541" i="22"/>
  <c r="J541" i="22"/>
  <c r="I541" i="22"/>
  <c r="H541" i="22"/>
  <c r="G541" i="22"/>
  <c r="F541" i="22"/>
  <c r="E541" i="22"/>
  <c r="D541" i="22"/>
  <c r="P540" i="22"/>
  <c r="O540" i="22"/>
  <c r="N540" i="22"/>
  <c r="M540" i="22"/>
  <c r="L540" i="22"/>
  <c r="K540" i="22"/>
  <c r="J540" i="22"/>
  <c r="I540" i="22"/>
  <c r="H540" i="22"/>
  <c r="G540" i="22"/>
  <c r="F540" i="22"/>
  <c r="E540" i="22"/>
  <c r="D540" i="22"/>
  <c r="P539" i="22"/>
  <c r="O539" i="22"/>
  <c r="N539" i="22"/>
  <c r="M539" i="22"/>
  <c r="L539" i="22"/>
  <c r="K539" i="22"/>
  <c r="J539" i="22"/>
  <c r="I539" i="22"/>
  <c r="H539" i="22"/>
  <c r="G539" i="22"/>
  <c r="F539" i="22"/>
  <c r="E539" i="22"/>
  <c r="D539" i="22"/>
  <c r="P538" i="22"/>
  <c r="O538" i="22"/>
  <c r="N538" i="22"/>
  <c r="M538" i="22"/>
  <c r="L538" i="22"/>
  <c r="K538" i="22"/>
  <c r="J538" i="22"/>
  <c r="I538" i="22"/>
  <c r="H538" i="22"/>
  <c r="G538" i="22"/>
  <c r="F538" i="22"/>
  <c r="E538" i="22"/>
  <c r="D538" i="22"/>
  <c r="P537" i="22"/>
  <c r="O537" i="22"/>
  <c r="N537" i="22"/>
  <c r="M537" i="22"/>
  <c r="L537" i="22"/>
  <c r="K537" i="22"/>
  <c r="J537" i="22"/>
  <c r="I537" i="22"/>
  <c r="H537" i="22"/>
  <c r="G537" i="22"/>
  <c r="F537" i="22"/>
  <c r="E537" i="22"/>
  <c r="D537" i="22"/>
  <c r="P536" i="22"/>
  <c r="O536" i="22"/>
  <c r="N536" i="22"/>
  <c r="M536" i="22"/>
  <c r="L536" i="22"/>
  <c r="K536" i="22"/>
  <c r="J536" i="22"/>
  <c r="I536" i="22"/>
  <c r="H536" i="22"/>
  <c r="G536" i="22"/>
  <c r="F536" i="22"/>
  <c r="E536" i="22"/>
  <c r="D536" i="22"/>
  <c r="P535" i="22"/>
  <c r="O535" i="22"/>
  <c r="N535" i="22"/>
  <c r="M535" i="22"/>
  <c r="L535" i="22"/>
  <c r="K535" i="22"/>
  <c r="J535" i="22"/>
  <c r="I535" i="22"/>
  <c r="H535" i="22"/>
  <c r="G535" i="22"/>
  <c r="F535" i="22"/>
  <c r="E535" i="22"/>
  <c r="D535" i="22"/>
  <c r="P534" i="22"/>
  <c r="O534" i="22"/>
  <c r="N534" i="22"/>
  <c r="M534" i="22"/>
  <c r="L534" i="22"/>
  <c r="K534" i="22"/>
  <c r="J534" i="22"/>
  <c r="I534" i="22"/>
  <c r="H534" i="22"/>
  <c r="G534" i="22"/>
  <c r="F534" i="22"/>
  <c r="E534" i="22"/>
  <c r="D534" i="22"/>
  <c r="P533" i="22"/>
  <c r="O533" i="22"/>
  <c r="N533" i="22"/>
  <c r="M533" i="22"/>
  <c r="L533" i="22"/>
  <c r="K533" i="22"/>
  <c r="J533" i="22"/>
  <c r="I533" i="22"/>
  <c r="H533" i="22"/>
  <c r="G533" i="22"/>
  <c r="F533" i="22"/>
  <c r="E533" i="22"/>
  <c r="D533" i="22"/>
  <c r="P532" i="22"/>
  <c r="O532" i="22"/>
  <c r="N532" i="22"/>
  <c r="M532" i="22"/>
  <c r="L532" i="22"/>
  <c r="K532" i="22"/>
  <c r="J532" i="22"/>
  <c r="I532" i="22"/>
  <c r="H532" i="22"/>
  <c r="G532" i="22"/>
  <c r="F532" i="22"/>
  <c r="E532" i="22"/>
  <c r="D532" i="22"/>
  <c r="P531" i="22"/>
  <c r="O531" i="22"/>
  <c r="N531" i="22"/>
  <c r="M531" i="22"/>
  <c r="L531" i="22"/>
  <c r="K531" i="22"/>
  <c r="J531" i="22"/>
  <c r="I531" i="22"/>
  <c r="H531" i="22"/>
  <c r="G531" i="22"/>
  <c r="F531" i="22"/>
  <c r="E531" i="22"/>
  <c r="D531" i="22"/>
  <c r="P530" i="22"/>
  <c r="O530" i="22"/>
  <c r="N530" i="22"/>
  <c r="M530" i="22"/>
  <c r="L530" i="22"/>
  <c r="K530" i="22"/>
  <c r="J530" i="22"/>
  <c r="I530" i="22"/>
  <c r="H530" i="22"/>
  <c r="G530" i="22"/>
  <c r="F530" i="22"/>
  <c r="E530" i="22"/>
  <c r="D530" i="22"/>
  <c r="P529" i="22"/>
  <c r="O529" i="22"/>
  <c r="N529" i="22"/>
  <c r="M529" i="22"/>
  <c r="L529" i="22"/>
  <c r="K529" i="22"/>
  <c r="J529" i="22"/>
  <c r="I529" i="22"/>
  <c r="H529" i="22"/>
  <c r="G529" i="22"/>
  <c r="F529" i="22"/>
  <c r="E529" i="22"/>
  <c r="D529" i="22"/>
  <c r="P528" i="22"/>
  <c r="O528" i="22"/>
  <c r="N528" i="22"/>
  <c r="M528" i="22"/>
  <c r="L528" i="22"/>
  <c r="K528" i="22"/>
  <c r="J528" i="22"/>
  <c r="I528" i="22"/>
  <c r="H528" i="22"/>
  <c r="G528" i="22"/>
  <c r="F528" i="22"/>
  <c r="E528" i="22"/>
  <c r="D528" i="22"/>
  <c r="P527" i="22"/>
  <c r="O527" i="22"/>
  <c r="N527" i="22"/>
  <c r="M527" i="22"/>
  <c r="L527" i="22"/>
  <c r="K527" i="22"/>
  <c r="J527" i="22"/>
  <c r="I527" i="22"/>
  <c r="H527" i="22"/>
  <c r="G527" i="22"/>
  <c r="F527" i="22"/>
  <c r="E527" i="22"/>
  <c r="D527" i="22"/>
  <c r="P526" i="22"/>
  <c r="O526" i="22"/>
  <c r="N526" i="22"/>
  <c r="M526" i="22"/>
  <c r="L526" i="22"/>
  <c r="K526" i="22"/>
  <c r="J526" i="22"/>
  <c r="I526" i="22"/>
  <c r="H526" i="22"/>
  <c r="G526" i="22"/>
  <c r="F526" i="22"/>
  <c r="E526" i="22"/>
  <c r="D526" i="22"/>
  <c r="P525" i="22"/>
  <c r="O525" i="22"/>
  <c r="N525" i="22"/>
  <c r="M525" i="22"/>
  <c r="L525" i="22"/>
  <c r="K525" i="22"/>
  <c r="J525" i="22"/>
  <c r="I525" i="22"/>
  <c r="H525" i="22"/>
  <c r="G525" i="22"/>
  <c r="F525" i="22"/>
  <c r="E525" i="22"/>
  <c r="D525" i="22"/>
  <c r="D524" i="22"/>
  <c r="P523" i="22"/>
  <c r="O523" i="22"/>
  <c r="N523" i="22"/>
  <c r="M523" i="22"/>
  <c r="L523" i="22"/>
  <c r="K523" i="22"/>
  <c r="J523" i="22"/>
  <c r="I523" i="22"/>
  <c r="H523" i="22"/>
  <c r="G523" i="22"/>
  <c r="F523" i="22"/>
  <c r="E523" i="22"/>
  <c r="D523" i="22"/>
  <c r="P522" i="22"/>
  <c r="O522" i="22"/>
  <c r="N522" i="22"/>
  <c r="M522" i="22"/>
  <c r="L522" i="22"/>
  <c r="K522" i="22"/>
  <c r="J522" i="22"/>
  <c r="I522" i="22"/>
  <c r="H522" i="22"/>
  <c r="G522" i="22"/>
  <c r="F522" i="22"/>
  <c r="E522" i="22"/>
  <c r="D522" i="22"/>
  <c r="P521" i="22"/>
  <c r="O521" i="22"/>
  <c r="N521" i="22"/>
  <c r="M521" i="22"/>
  <c r="L521" i="22"/>
  <c r="K521" i="22"/>
  <c r="J521" i="22"/>
  <c r="I521" i="22"/>
  <c r="H521" i="22"/>
  <c r="G521" i="22"/>
  <c r="F521" i="22"/>
  <c r="E521" i="22"/>
  <c r="D521" i="22"/>
  <c r="P520" i="22"/>
  <c r="O520" i="22"/>
  <c r="N520" i="22"/>
  <c r="M520" i="22"/>
  <c r="L520" i="22"/>
  <c r="K520" i="22"/>
  <c r="J520" i="22"/>
  <c r="I520" i="22"/>
  <c r="H520" i="22"/>
  <c r="G520" i="22"/>
  <c r="F520" i="22"/>
  <c r="E520" i="22"/>
  <c r="D520" i="22"/>
  <c r="P519" i="22"/>
  <c r="O519" i="22"/>
  <c r="N519" i="22"/>
  <c r="M519" i="22"/>
  <c r="L519" i="22"/>
  <c r="K519" i="22"/>
  <c r="J519" i="22"/>
  <c r="I519" i="22"/>
  <c r="H519" i="22"/>
  <c r="G519" i="22"/>
  <c r="F519" i="22"/>
  <c r="E519" i="22"/>
  <c r="D519" i="22"/>
  <c r="P518" i="22"/>
  <c r="O518" i="22"/>
  <c r="N518" i="22"/>
  <c r="M518" i="22"/>
  <c r="L518" i="22"/>
  <c r="K518" i="22"/>
  <c r="J518" i="22"/>
  <c r="I518" i="22"/>
  <c r="H518" i="22"/>
  <c r="G518" i="22"/>
  <c r="F518" i="22"/>
  <c r="E518" i="22"/>
  <c r="D518" i="22"/>
  <c r="P517" i="22"/>
  <c r="O517" i="22"/>
  <c r="N517" i="22"/>
  <c r="M517" i="22"/>
  <c r="L517" i="22"/>
  <c r="K517" i="22"/>
  <c r="J517" i="22"/>
  <c r="I517" i="22"/>
  <c r="H517" i="22"/>
  <c r="G517" i="22"/>
  <c r="F517" i="22"/>
  <c r="E517" i="22"/>
  <c r="D517" i="22"/>
  <c r="P516" i="22"/>
  <c r="O516" i="22"/>
  <c r="N516" i="22"/>
  <c r="M516" i="22"/>
  <c r="L516" i="22"/>
  <c r="K516" i="22"/>
  <c r="J516" i="22"/>
  <c r="I516" i="22"/>
  <c r="H516" i="22"/>
  <c r="G516" i="22"/>
  <c r="F516" i="22"/>
  <c r="E516" i="22"/>
  <c r="D516" i="22"/>
  <c r="P515" i="22"/>
  <c r="O515" i="22"/>
  <c r="N515" i="22"/>
  <c r="M515" i="22"/>
  <c r="L515" i="22"/>
  <c r="K515" i="22"/>
  <c r="J515" i="22"/>
  <c r="I515" i="22"/>
  <c r="H515" i="22"/>
  <c r="G515" i="22"/>
  <c r="F515" i="22"/>
  <c r="E515" i="22"/>
  <c r="D515" i="22"/>
  <c r="P514" i="22"/>
  <c r="O514" i="22"/>
  <c r="N514" i="22"/>
  <c r="M514" i="22"/>
  <c r="L514" i="22"/>
  <c r="K514" i="22"/>
  <c r="J514" i="22"/>
  <c r="I514" i="22"/>
  <c r="H514" i="22"/>
  <c r="G514" i="22"/>
  <c r="F514" i="22"/>
  <c r="E514" i="22"/>
  <c r="D514" i="22"/>
  <c r="P513" i="22"/>
  <c r="O513" i="22"/>
  <c r="N513" i="22"/>
  <c r="M513" i="22"/>
  <c r="L513" i="22"/>
  <c r="K513" i="22"/>
  <c r="J513" i="22"/>
  <c r="I513" i="22"/>
  <c r="H513" i="22"/>
  <c r="G513" i="22"/>
  <c r="F513" i="22"/>
  <c r="E513" i="22"/>
  <c r="D513" i="22"/>
  <c r="P512" i="22"/>
  <c r="O512" i="22"/>
  <c r="N512" i="22"/>
  <c r="M512" i="22"/>
  <c r="L512" i="22"/>
  <c r="K512" i="22"/>
  <c r="J512" i="22"/>
  <c r="I512" i="22"/>
  <c r="H512" i="22"/>
  <c r="G512" i="22"/>
  <c r="F512" i="22"/>
  <c r="E512" i="22"/>
  <c r="D512" i="22"/>
  <c r="P511" i="22"/>
  <c r="O511" i="22"/>
  <c r="N511" i="22"/>
  <c r="M511" i="22"/>
  <c r="L511" i="22"/>
  <c r="K511" i="22"/>
  <c r="J511" i="22"/>
  <c r="I511" i="22"/>
  <c r="H511" i="22"/>
  <c r="G511" i="22"/>
  <c r="F511" i="22"/>
  <c r="E511" i="22"/>
  <c r="D511" i="22"/>
  <c r="AG510" i="22"/>
  <c r="AF510" i="22"/>
  <c r="AE510" i="22"/>
  <c r="P510" i="22"/>
  <c r="O510" i="22"/>
  <c r="N510" i="22"/>
  <c r="M510" i="22"/>
  <c r="L510" i="22"/>
  <c r="K510" i="22"/>
  <c r="J510" i="22"/>
  <c r="I510" i="22"/>
  <c r="H510" i="22"/>
  <c r="G510" i="22"/>
  <c r="F510" i="22"/>
  <c r="E510" i="22"/>
  <c r="D510" i="22"/>
  <c r="P509" i="22"/>
  <c r="O509" i="22"/>
  <c r="N509" i="22"/>
  <c r="M509" i="22"/>
  <c r="L509" i="22"/>
  <c r="K509" i="22"/>
  <c r="J509" i="22"/>
  <c r="I509" i="22"/>
  <c r="H509" i="22"/>
  <c r="G509" i="22"/>
  <c r="F509" i="22"/>
  <c r="E509" i="22"/>
  <c r="D509" i="22"/>
  <c r="P508" i="22"/>
  <c r="O508" i="22"/>
  <c r="N508" i="22"/>
  <c r="M508" i="22"/>
  <c r="L508" i="22"/>
  <c r="K508" i="22"/>
  <c r="J508" i="22"/>
  <c r="I508" i="22"/>
  <c r="H508" i="22"/>
  <c r="G508" i="22"/>
  <c r="F508" i="22"/>
  <c r="E508" i="22"/>
  <c r="D508" i="22"/>
  <c r="P507" i="22"/>
  <c r="O507" i="22"/>
  <c r="N507" i="22"/>
  <c r="M507" i="22"/>
  <c r="L507" i="22"/>
  <c r="K507" i="22"/>
  <c r="J507" i="22"/>
  <c r="I507" i="22"/>
  <c r="H507" i="22"/>
  <c r="G507" i="22"/>
  <c r="F507" i="22"/>
  <c r="E507" i="22"/>
  <c r="D507" i="22"/>
  <c r="P506" i="22"/>
  <c r="O506" i="22"/>
  <c r="N506" i="22"/>
  <c r="M506" i="22"/>
  <c r="L506" i="22"/>
  <c r="K506" i="22"/>
  <c r="J506" i="22"/>
  <c r="I506" i="22"/>
  <c r="H506" i="22"/>
  <c r="G506" i="22"/>
  <c r="F506" i="22"/>
  <c r="E506" i="22"/>
  <c r="D506" i="22"/>
  <c r="P505" i="22"/>
  <c r="O505" i="22"/>
  <c r="N505" i="22"/>
  <c r="M505" i="22"/>
  <c r="L505" i="22"/>
  <c r="K505" i="22"/>
  <c r="J505" i="22"/>
  <c r="I505" i="22"/>
  <c r="H505" i="22"/>
  <c r="G505" i="22"/>
  <c r="F505" i="22"/>
  <c r="E505" i="22"/>
  <c r="D505" i="22"/>
  <c r="P504" i="22"/>
  <c r="O504" i="22"/>
  <c r="N504" i="22"/>
  <c r="M504" i="22"/>
  <c r="L504" i="22"/>
  <c r="K504" i="22"/>
  <c r="J504" i="22"/>
  <c r="I504" i="22"/>
  <c r="H504" i="22"/>
  <c r="G504" i="22"/>
  <c r="F504" i="22"/>
  <c r="E504" i="22"/>
  <c r="D504" i="22"/>
  <c r="P503" i="22"/>
  <c r="O503" i="22"/>
  <c r="N503" i="22"/>
  <c r="M503" i="22"/>
  <c r="L503" i="22"/>
  <c r="K503" i="22"/>
  <c r="J503" i="22"/>
  <c r="I503" i="22"/>
  <c r="H503" i="22"/>
  <c r="G503" i="22"/>
  <c r="F503" i="22"/>
  <c r="E503" i="22"/>
  <c r="D503" i="22"/>
  <c r="P502" i="22"/>
  <c r="O502" i="22"/>
  <c r="N502" i="22"/>
  <c r="M502" i="22"/>
  <c r="L502" i="22"/>
  <c r="K502" i="22"/>
  <c r="J502" i="22"/>
  <c r="I502" i="22"/>
  <c r="H502" i="22"/>
  <c r="G502" i="22"/>
  <c r="F502" i="22"/>
  <c r="E502" i="22"/>
  <c r="D502" i="22"/>
  <c r="P501" i="22"/>
  <c r="O501" i="22"/>
  <c r="N501" i="22"/>
  <c r="M501" i="22"/>
  <c r="L501" i="22"/>
  <c r="K501" i="22"/>
  <c r="J501" i="22"/>
  <c r="I501" i="22"/>
  <c r="H501" i="22"/>
  <c r="G501" i="22"/>
  <c r="F501" i="22"/>
  <c r="E501" i="22"/>
  <c r="D501" i="22"/>
  <c r="P500" i="22"/>
  <c r="O500" i="22"/>
  <c r="N500" i="22"/>
  <c r="M500" i="22"/>
  <c r="L500" i="22"/>
  <c r="K500" i="22"/>
  <c r="J500" i="22"/>
  <c r="I500" i="22"/>
  <c r="H500" i="22"/>
  <c r="G500" i="22"/>
  <c r="F500" i="22"/>
  <c r="E500" i="22"/>
  <c r="D500" i="22"/>
  <c r="P499" i="22"/>
  <c r="O499" i="22"/>
  <c r="N499" i="22"/>
  <c r="M499" i="22"/>
  <c r="L499" i="22"/>
  <c r="K499" i="22"/>
  <c r="J499" i="22"/>
  <c r="I499" i="22"/>
  <c r="H499" i="22"/>
  <c r="G499" i="22"/>
  <c r="F499" i="22"/>
  <c r="E499" i="22"/>
  <c r="D499" i="22"/>
  <c r="P498" i="22"/>
  <c r="O498" i="22"/>
  <c r="N498" i="22"/>
  <c r="M498" i="22"/>
  <c r="L498" i="22"/>
  <c r="K498" i="22"/>
  <c r="J498" i="22"/>
  <c r="I498" i="22"/>
  <c r="H498" i="22"/>
  <c r="G498" i="22"/>
  <c r="F498" i="22"/>
  <c r="E498" i="22"/>
  <c r="D498" i="22"/>
  <c r="D497" i="22"/>
  <c r="P496" i="22"/>
  <c r="O496" i="22"/>
  <c r="N496" i="22"/>
  <c r="M496" i="22"/>
  <c r="L496" i="22"/>
  <c r="K496" i="22"/>
  <c r="J496" i="22"/>
  <c r="I496" i="22"/>
  <c r="H496" i="22"/>
  <c r="G496" i="22"/>
  <c r="F496" i="22"/>
  <c r="E496" i="22"/>
  <c r="D496" i="22"/>
  <c r="P495" i="22"/>
  <c r="O495" i="22"/>
  <c r="N495" i="22"/>
  <c r="M495" i="22"/>
  <c r="L495" i="22"/>
  <c r="K495" i="22"/>
  <c r="J495" i="22"/>
  <c r="I495" i="22"/>
  <c r="H495" i="22"/>
  <c r="G495" i="22"/>
  <c r="F495" i="22"/>
  <c r="E495" i="22"/>
  <c r="D495" i="22"/>
  <c r="P494" i="22"/>
  <c r="O494" i="22"/>
  <c r="N494" i="22"/>
  <c r="M494" i="22"/>
  <c r="L494" i="22"/>
  <c r="K494" i="22"/>
  <c r="J494" i="22"/>
  <c r="I494" i="22"/>
  <c r="H494" i="22"/>
  <c r="G494" i="22"/>
  <c r="F494" i="22"/>
  <c r="E494" i="22"/>
  <c r="D494" i="22"/>
  <c r="P493" i="22"/>
  <c r="O493" i="22"/>
  <c r="N493" i="22"/>
  <c r="M493" i="22"/>
  <c r="L493" i="22"/>
  <c r="K493" i="22"/>
  <c r="J493" i="22"/>
  <c r="I493" i="22"/>
  <c r="H493" i="22"/>
  <c r="G493" i="22"/>
  <c r="F493" i="22"/>
  <c r="E493" i="22"/>
  <c r="D493" i="22"/>
  <c r="P492" i="22"/>
  <c r="O492" i="22"/>
  <c r="N492" i="22"/>
  <c r="M492" i="22"/>
  <c r="L492" i="22"/>
  <c r="K492" i="22"/>
  <c r="J492" i="22"/>
  <c r="I492" i="22"/>
  <c r="H492" i="22"/>
  <c r="G492" i="22"/>
  <c r="F492" i="22"/>
  <c r="E492" i="22"/>
  <c r="D492" i="22"/>
  <c r="P491" i="22"/>
  <c r="O491" i="22"/>
  <c r="N491" i="22"/>
  <c r="M491" i="22"/>
  <c r="L491" i="22"/>
  <c r="K491" i="22"/>
  <c r="J491" i="22"/>
  <c r="I491" i="22"/>
  <c r="H491" i="22"/>
  <c r="G491" i="22"/>
  <c r="F491" i="22"/>
  <c r="E491" i="22"/>
  <c r="D491" i="22"/>
  <c r="P490" i="22"/>
  <c r="O490" i="22"/>
  <c r="N490" i="22"/>
  <c r="M490" i="22"/>
  <c r="L490" i="22"/>
  <c r="K490" i="22"/>
  <c r="J490" i="22"/>
  <c r="I490" i="22"/>
  <c r="H490" i="22"/>
  <c r="G490" i="22"/>
  <c r="F490" i="22"/>
  <c r="E490" i="22"/>
  <c r="D490" i="22"/>
  <c r="P489" i="22"/>
  <c r="O489" i="22"/>
  <c r="N489" i="22"/>
  <c r="M489" i="22"/>
  <c r="L489" i="22"/>
  <c r="K489" i="22"/>
  <c r="J489" i="22"/>
  <c r="I489" i="22"/>
  <c r="H489" i="22"/>
  <c r="G489" i="22"/>
  <c r="F489" i="22"/>
  <c r="E489" i="22"/>
  <c r="D489" i="22"/>
  <c r="P488" i="22"/>
  <c r="O488" i="22"/>
  <c r="N488" i="22"/>
  <c r="M488" i="22"/>
  <c r="L488" i="22"/>
  <c r="K488" i="22"/>
  <c r="J488" i="22"/>
  <c r="I488" i="22"/>
  <c r="H488" i="22"/>
  <c r="G488" i="22"/>
  <c r="F488" i="22"/>
  <c r="E488" i="22"/>
  <c r="D488" i="22"/>
  <c r="P487" i="22"/>
  <c r="O487" i="22"/>
  <c r="N487" i="22"/>
  <c r="M487" i="22"/>
  <c r="L487" i="22"/>
  <c r="K487" i="22"/>
  <c r="J487" i="22"/>
  <c r="I487" i="22"/>
  <c r="H487" i="22"/>
  <c r="G487" i="22"/>
  <c r="F487" i="22"/>
  <c r="E487" i="22"/>
  <c r="D487" i="22"/>
  <c r="P486" i="22"/>
  <c r="O486" i="22"/>
  <c r="N486" i="22"/>
  <c r="M486" i="22"/>
  <c r="L486" i="22"/>
  <c r="K486" i="22"/>
  <c r="J486" i="22"/>
  <c r="I486" i="22"/>
  <c r="H486" i="22"/>
  <c r="G486" i="22"/>
  <c r="F486" i="22"/>
  <c r="E486" i="22"/>
  <c r="D486" i="22"/>
  <c r="P485" i="22"/>
  <c r="O485" i="22"/>
  <c r="N485" i="22"/>
  <c r="M485" i="22"/>
  <c r="L485" i="22"/>
  <c r="K485" i="22"/>
  <c r="J485" i="22"/>
  <c r="I485" i="22"/>
  <c r="H485" i="22"/>
  <c r="G485" i="22"/>
  <c r="F485" i="22"/>
  <c r="E485" i="22"/>
  <c r="D485" i="22"/>
  <c r="P484" i="22"/>
  <c r="O484" i="22"/>
  <c r="N484" i="22"/>
  <c r="M484" i="22"/>
  <c r="L484" i="22"/>
  <c r="K484" i="22"/>
  <c r="J484" i="22"/>
  <c r="I484" i="22"/>
  <c r="H484" i="22"/>
  <c r="G484" i="22"/>
  <c r="F484" i="22"/>
  <c r="E484" i="22"/>
  <c r="D484" i="22"/>
  <c r="P483" i="22"/>
  <c r="O483" i="22"/>
  <c r="N483" i="22"/>
  <c r="M483" i="22"/>
  <c r="L483" i="22"/>
  <c r="K483" i="22"/>
  <c r="J483" i="22"/>
  <c r="I483" i="22"/>
  <c r="H483" i="22"/>
  <c r="G483" i="22"/>
  <c r="F483" i="22"/>
  <c r="E483" i="22"/>
  <c r="D483" i="22"/>
  <c r="P482" i="22"/>
  <c r="O482" i="22"/>
  <c r="N482" i="22"/>
  <c r="M482" i="22"/>
  <c r="L482" i="22"/>
  <c r="K482" i="22"/>
  <c r="J482" i="22"/>
  <c r="I482" i="22"/>
  <c r="H482" i="22"/>
  <c r="G482" i="22"/>
  <c r="F482" i="22"/>
  <c r="E482" i="22"/>
  <c r="D482" i="22"/>
  <c r="P481" i="22"/>
  <c r="O481" i="22"/>
  <c r="N481" i="22"/>
  <c r="M481" i="22"/>
  <c r="L481" i="22"/>
  <c r="K481" i="22"/>
  <c r="J481" i="22"/>
  <c r="I481" i="22"/>
  <c r="H481" i="22"/>
  <c r="G481" i="22"/>
  <c r="F481" i="22"/>
  <c r="E481" i="22"/>
  <c r="D481" i="22"/>
  <c r="P480" i="22"/>
  <c r="O480" i="22"/>
  <c r="N480" i="22"/>
  <c r="M480" i="22"/>
  <c r="L480" i="22"/>
  <c r="K480" i="22"/>
  <c r="J480" i="22"/>
  <c r="I480" i="22"/>
  <c r="H480" i="22"/>
  <c r="G480" i="22"/>
  <c r="F480" i="22"/>
  <c r="E480" i="22"/>
  <c r="D480" i="22"/>
  <c r="P479" i="22"/>
  <c r="O479" i="22"/>
  <c r="N479" i="22"/>
  <c r="M479" i="22"/>
  <c r="L479" i="22"/>
  <c r="K479" i="22"/>
  <c r="J479" i="22"/>
  <c r="I479" i="22"/>
  <c r="H479" i="22"/>
  <c r="G479" i="22"/>
  <c r="F479" i="22"/>
  <c r="E479" i="22"/>
  <c r="D479" i="22"/>
  <c r="P478" i="22"/>
  <c r="O478" i="22"/>
  <c r="N478" i="22"/>
  <c r="M478" i="22"/>
  <c r="L478" i="22"/>
  <c r="K478" i="22"/>
  <c r="J478" i="22"/>
  <c r="I478" i="22"/>
  <c r="H478" i="22"/>
  <c r="G478" i="22"/>
  <c r="F478" i="22"/>
  <c r="E478" i="22"/>
  <c r="D478" i="22"/>
  <c r="P477" i="22"/>
  <c r="O477" i="22"/>
  <c r="N477" i="22"/>
  <c r="M477" i="22"/>
  <c r="L477" i="22"/>
  <c r="K477" i="22"/>
  <c r="J477" i="22"/>
  <c r="I477" i="22"/>
  <c r="H477" i="22"/>
  <c r="G477" i="22"/>
  <c r="F477" i="22"/>
  <c r="E477" i="22"/>
  <c r="D477" i="22"/>
  <c r="P476" i="22"/>
  <c r="O476" i="22"/>
  <c r="N476" i="22"/>
  <c r="M476" i="22"/>
  <c r="L476" i="22"/>
  <c r="K476" i="22"/>
  <c r="J476" i="22"/>
  <c r="I476" i="22"/>
  <c r="H476" i="22"/>
  <c r="G476" i="22"/>
  <c r="F476" i="22"/>
  <c r="E476" i="22"/>
  <c r="D476" i="22"/>
  <c r="P475" i="22"/>
  <c r="O475" i="22"/>
  <c r="N475" i="22"/>
  <c r="M475" i="22"/>
  <c r="L475" i="22"/>
  <c r="K475" i="22"/>
  <c r="J475" i="22"/>
  <c r="I475" i="22"/>
  <c r="H475" i="22"/>
  <c r="G475" i="22"/>
  <c r="F475" i="22"/>
  <c r="E475" i="22"/>
  <c r="D475" i="22"/>
  <c r="P474" i="22"/>
  <c r="O474" i="22"/>
  <c r="N474" i="22"/>
  <c r="M474" i="22"/>
  <c r="L474" i="22"/>
  <c r="K474" i="22"/>
  <c r="J474" i="22"/>
  <c r="I474" i="22"/>
  <c r="H474" i="22"/>
  <c r="G474" i="22"/>
  <c r="F474" i="22"/>
  <c r="E474" i="22"/>
  <c r="D474" i="22"/>
  <c r="P473" i="22"/>
  <c r="O473" i="22"/>
  <c r="N473" i="22"/>
  <c r="M473" i="22"/>
  <c r="L473" i="22"/>
  <c r="K473" i="22"/>
  <c r="J473" i="22"/>
  <c r="I473" i="22"/>
  <c r="H473" i="22"/>
  <c r="G473" i="22"/>
  <c r="F473" i="22"/>
  <c r="E473" i="22"/>
  <c r="D473" i="22"/>
  <c r="P472" i="22"/>
  <c r="O472" i="22"/>
  <c r="N472" i="22"/>
  <c r="M472" i="22"/>
  <c r="L472" i="22"/>
  <c r="K472" i="22"/>
  <c r="J472" i="22"/>
  <c r="I472" i="22"/>
  <c r="H472" i="22"/>
  <c r="G472" i="22"/>
  <c r="F472" i="22"/>
  <c r="E472" i="22"/>
  <c r="D472" i="22"/>
  <c r="P471" i="22"/>
  <c r="O471" i="22"/>
  <c r="N471" i="22"/>
  <c r="M471" i="22"/>
  <c r="L471" i="22"/>
  <c r="K471" i="22"/>
  <c r="J471" i="22"/>
  <c r="I471" i="22"/>
  <c r="H471" i="22"/>
  <c r="G471" i="22"/>
  <c r="F471" i="22"/>
  <c r="E471" i="22"/>
  <c r="D471" i="22"/>
  <c r="P470" i="22"/>
  <c r="O470" i="22"/>
  <c r="N470" i="22"/>
  <c r="M470" i="22"/>
  <c r="L470" i="22"/>
  <c r="K470" i="22"/>
  <c r="J470" i="22"/>
  <c r="I470" i="22"/>
  <c r="H470" i="22"/>
  <c r="G470" i="22"/>
  <c r="F470" i="22"/>
  <c r="E470" i="22"/>
  <c r="D470" i="22"/>
  <c r="P469" i="22"/>
  <c r="O469" i="22"/>
  <c r="N469" i="22"/>
  <c r="M469" i="22"/>
  <c r="L469" i="22"/>
  <c r="K469" i="22"/>
  <c r="J469" i="22"/>
  <c r="I469" i="22"/>
  <c r="H469" i="22"/>
  <c r="G469" i="22"/>
  <c r="F469" i="22"/>
  <c r="E469" i="22"/>
  <c r="D469" i="22"/>
  <c r="P468" i="22"/>
  <c r="O468" i="22"/>
  <c r="N468" i="22"/>
  <c r="M468" i="22"/>
  <c r="L468" i="22"/>
  <c r="K468" i="22"/>
  <c r="J468" i="22"/>
  <c r="I468" i="22"/>
  <c r="H468" i="22"/>
  <c r="G468" i="22"/>
  <c r="F468" i="22"/>
  <c r="E468" i="22"/>
  <c r="D468" i="22"/>
  <c r="D467" i="22"/>
  <c r="P466" i="22"/>
  <c r="O466" i="22"/>
  <c r="N466" i="22"/>
  <c r="M466" i="22"/>
  <c r="L466" i="22"/>
  <c r="K466" i="22"/>
  <c r="J466" i="22"/>
  <c r="I466" i="22"/>
  <c r="H466" i="22"/>
  <c r="G466" i="22"/>
  <c r="F466" i="22"/>
  <c r="E466" i="22"/>
  <c r="D466" i="22"/>
  <c r="P465" i="22"/>
  <c r="O465" i="22"/>
  <c r="N465" i="22"/>
  <c r="M465" i="22"/>
  <c r="L465" i="22"/>
  <c r="K465" i="22"/>
  <c r="J465" i="22"/>
  <c r="I465" i="22"/>
  <c r="H465" i="22"/>
  <c r="G465" i="22"/>
  <c r="F465" i="22"/>
  <c r="E465" i="22"/>
  <c r="D465" i="22"/>
  <c r="P464" i="22"/>
  <c r="O464" i="22"/>
  <c r="N464" i="22"/>
  <c r="M464" i="22"/>
  <c r="L464" i="22"/>
  <c r="K464" i="22"/>
  <c r="J464" i="22"/>
  <c r="I464" i="22"/>
  <c r="H464" i="22"/>
  <c r="G464" i="22"/>
  <c r="F464" i="22"/>
  <c r="E464" i="22"/>
  <c r="D464" i="22"/>
  <c r="P463" i="22"/>
  <c r="O463" i="22"/>
  <c r="N463" i="22"/>
  <c r="M463" i="22"/>
  <c r="L463" i="22"/>
  <c r="K463" i="22"/>
  <c r="J463" i="22"/>
  <c r="I463" i="22"/>
  <c r="H463" i="22"/>
  <c r="G463" i="22"/>
  <c r="F463" i="22"/>
  <c r="E463" i="22"/>
  <c r="D463" i="22"/>
  <c r="P462" i="22"/>
  <c r="O462" i="22"/>
  <c r="N462" i="22"/>
  <c r="M462" i="22"/>
  <c r="L462" i="22"/>
  <c r="K462" i="22"/>
  <c r="J462" i="22"/>
  <c r="I462" i="22"/>
  <c r="H462" i="22"/>
  <c r="G462" i="22"/>
  <c r="F462" i="22"/>
  <c r="E462" i="22"/>
  <c r="D462" i="22"/>
  <c r="P461" i="22"/>
  <c r="O461" i="22"/>
  <c r="N461" i="22"/>
  <c r="M461" i="22"/>
  <c r="L461" i="22"/>
  <c r="K461" i="22"/>
  <c r="J461" i="22"/>
  <c r="I461" i="22"/>
  <c r="H461" i="22"/>
  <c r="G461" i="22"/>
  <c r="F461" i="22"/>
  <c r="E461" i="22"/>
  <c r="D461" i="22"/>
  <c r="P460" i="22"/>
  <c r="O460" i="22"/>
  <c r="N460" i="22"/>
  <c r="M460" i="22"/>
  <c r="L460" i="22"/>
  <c r="K460" i="22"/>
  <c r="J460" i="22"/>
  <c r="I460" i="22"/>
  <c r="H460" i="22"/>
  <c r="G460" i="22"/>
  <c r="F460" i="22"/>
  <c r="E460" i="22"/>
  <c r="D460" i="22"/>
  <c r="P459" i="22"/>
  <c r="O459" i="22"/>
  <c r="N459" i="22"/>
  <c r="M459" i="22"/>
  <c r="L459" i="22"/>
  <c r="K459" i="22"/>
  <c r="J459" i="22"/>
  <c r="I459" i="22"/>
  <c r="H459" i="22"/>
  <c r="G459" i="22"/>
  <c r="F459" i="22"/>
  <c r="E459" i="22"/>
  <c r="D459" i="22"/>
  <c r="P458" i="22"/>
  <c r="O458" i="22"/>
  <c r="N458" i="22"/>
  <c r="M458" i="22"/>
  <c r="L458" i="22"/>
  <c r="K458" i="22"/>
  <c r="J458" i="22"/>
  <c r="I458" i="22"/>
  <c r="H458" i="22"/>
  <c r="G458" i="22"/>
  <c r="F458" i="22"/>
  <c r="E458" i="22"/>
  <c r="D458" i="22"/>
  <c r="P457" i="22"/>
  <c r="O457" i="22"/>
  <c r="N457" i="22"/>
  <c r="M457" i="22"/>
  <c r="L457" i="22"/>
  <c r="K457" i="22"/>
  <c r="J457" i="22"/>
  <c r="I457" i="22"/>
  <c r="H457" i="22"/>
  <c r="G457" i="22"/>
  <c r="F457" i="22"/>
  <c r="E457" i="22"/>
  <c r="D457" i="22"/>
  <c r="P456" i="22"/>
  <c r="O456" i="22"/>
  <c r="N456" i="22"/>
  <c r="M456" i="22"/>
  <c r="L456" i="22"/>
  <c r="K456" i="22"/>
  <c r="J456" i="22"/>
  <c r="I456" i="22"/>
  <c r="H456" i="22"/>
  <c r="G456" i="22"/>
  <c r="F456" i="22"/>
  <c r="E456" i="22"/>
  <c r="D456" i="22"/>
  <c r="P455" i="22"/>
  <c r="O455" i="22"/>
  <c r="N455" i="22"/>
  <c r="M455" i="22"/>
  <c r="L455" i="22"/>
  <c r="K455" i="22"/>
  <c r="J455" i="22"/>
  <c r="I455" i="22"/>
  <c r="H455" i="22"/>
  <c r="G455" i="22"/>
  <c r="F455" i="22"/>
  <c r="E455" i="22"/>
  <c r="D455" i="22"/>
  <c r="P454" i="22"/>
  <c r="O454" i="22"/>
  <c r="N454" i="22"/>
  <c r="M454" i="22"/>
  <c r="L454" i="22"/>
  <c r="K454" i="22"/>
  <c r="J454" i="22"/>
  <c r="I454" i="22"/>
  <c r="H454" i="22"/>
  <c r="G454" i="22"/>
  <c r="F454" i="22"/>
  <c r="E454" i="22"/>
  <c r="D454" i="22"/>
  <c r="P453" i="22"/>
  <c r="O453" i="22"/>
  <c r="N453" i="22"/>
  <c r="M453" i="22"/>
  <c r="L453" i="22"/>
  <c r="K453" i="22"/>
  <c r="J453" i="22"/>
  <c r="I453" i="22"/>
  <c r="H453" i="22"/>
  <c r="G453" i="22"/>
  <c r="F453" i="22"/>
  <c r="E453" i="22"/>
  <c r="D453" i="22"/>
  <c r="P452" i="22"/>
  <c r="O452" i="22"/>
  <c r="N452" i="22"/>
  <c r="M452" i="22"/>
  <c r="L452" i="22"/>
  <c r="K452" i="22"/>
  <c r="J452" i="22"/>
  <c r="I452" i="22"/>
  <c r="H452" i="22"/>
  <c r="G452" i="22"/>
  <c r="F452" i="22"/>
  <c r="E452" i="22"/>
  <c r="D452" i="22"/>
  <c r="P451" i="22"/>
  <c r="O451" i="22"/>
  <c r="N451" i="22"/>
  <c r="M451" i="22"/>
  <c r="L451" i="22"/>
  <c r="K451" i="22"/>
  <c r="J451" i="22"/>
  <c r="I451" i="22"/>
  <c r="H451" i="22"/>
  <c r="G451" i="22"/>
  <c r="F451" i="22"/>
  <c r="E451" i="22"/>
  <c r="D451" i="22"/>
  <c r="P450" i="22"/>
  <c r="O450" i="22"/>
  <c r="N450" i="22"/>
  <c r="M450" i="22"/>
  <c r="L450" i="22"/>
  <c r="K450" i="22"/>
  <c r="J450" i="22"/>
  <c r="I450" i="22"/>
  <c r="H450" i="22"/>
  <c r="G450" i="22"/>
  <c r="F450" i="22"/>
  <c r="E450" i="22"/>
  <c r="D450" i="22"/>
  <c r="P449" i="22"/>
  <c r="O449" i="22"/>
  <c r="N449" i="22"/>
  <c r="M449" i="22"/>
  <c r="L449" i="22"/>
  <c r="K449" i="22"/>
  <c r="J449" i="22"/>
  <c r="I449" i="22"/>
  <c r="H449" i="22"/>
  <c r="G449" i="22"/>
  <c r="F449" i="22"/>
  <c r="E449" i="22"/>
  <c r="D449" i="22"/>
  <c r="P448" i="22"/>
  <c r="O448" i="22"/>
  <c r="N448" i="22"/>
  <c r="M448" i="22"/>
  <c r="L448" i="22"/>
  <c r="K448" i="22"/>
  <c r="J448" i="22"/>
  <c r="I448" i="22"/>
  <c r="H448" i="22"/>
  <c r="G448" i="22"/>
  <c r="F448" i="22"/>
  <c r="E448" i="22"/>
  <c r="D448" i="22"/>
  <c r="P447" i="22"/>
  <c r="O447" i="22"/>
  <c r="N447" i="22"/>
  <c r="M447" i="22"/>
  <c r="L447" i="22"/>
  <c r="K447" i="22"/>
  <c r="J447" i="22"/>
  <c r="I447" i="22"/>
  <c r="H447" i="22"/>
  <c r="G447" i="22"/>
  <c r="F447" i="22"/>
  <c r="E447" i="22"/>
  <c r="D447" i="22"/>
  <c r="D446" i="22"/>
  <c r="P445" i="22"/>
  <c r="O445" i="22"/>
  <c r="N445" i="22"/>
  <c r="M445" i="22"/>
  <c r="L445" i="22"/>
  <c r="K445" i="22"/>
  <c r="J445" i="22"/>
  <c r="I445" i="22"/>
  <c r="H445" i="22"/>
  <c r="G445" i="22"/>
  <c r="F445" i="22"/>
  <c r="E445" i="22"/>
  <c r="D445" i="22"/>
  <c r="P444" i="22"/>
  <c r="O444" i="22"/>
  <c r="N444" i="22"/>
  <c r="M444" i="22"/>
  <c r="L444" i="22"/>
  <c r="K444" i="22"/>
  <c r="J444" i="22"/>
  <c r="I444" i="22"/>
  <c r="H444" i="22"/>
  <c r="G444" i="22"/>
  <c r="F444" i="22"/>
  <c r="E444" i="22"/>
  <c r="D444" i="22"/>
  <c r="P443" i="22"/>
  <c r="O443" i="22"/>
  <c r="N443" i="22"/>
  <c r="M443" i="22"/>
  <c r="L443" i="22"/>
  <c r="K443" i="22"/>
  <c r="J443" i="22"/>
  <c r="I443" i="22"/>
  <c r="H443" i="22"/>
  <c r="G443" i="22"/>
  <c r="F443" i="22"/>
  <c r="E443" i="22"/>
  <c r="D443" i="22"/>
  <c r="P442" i="22"/>
  <c r="O442" i="22"/>
  <c r="N442" i="22"/>
  <c r="M442" i="22"/>
  <c r="L442" i="22"/>
  <c r="K442" i="22"/>
  <c r="J442" i="22"/>
  <c r="I442" i="22"/>
  <c r="H442" i="22"/>
  <c r="G442" i="22"/>
  <c r="F442" i="22"/>
  <c r="E442" i="22"/>
  <c r="D442" i="22"/>
  <c r="P441" i="22"/>
  <c r="O441" i="22"/>
  <c r="N441" i="22"/>
  <c r="M441" i="22"/>
  <c r="L441" i="22"/>
  <c r="K441" i="22"/>
  <c r="J441" i="22"/>
  <c r="I441" i="22"/>
  <c r="H441" i="22"/>
  <c r="G441" i="22"/>
  <c r="F441" i="22"/>
  <c r="E441" i="22"/>
  <c r="D441" i="22"/>
  <c r="P440" i="22"/>
  <c r="O440" i="22"/>
  <c r="N440" i="22"/>
  <c r="M440" i="22"/>
  <c r="L440" i="22"/>
  <c r="K440" i="22"/>
  <c r="J440" i="22"/>
  <c r="I440" i="22"/>
  <c r="H440" i="22"/>
  <c r="G440" i="22"/>
  <c r="F440" i="22"/>
  <c r="E440" i="22"/>
  <c r="D440" i="22"/>
  <c r="P439" i="22"/>
  <c r="O439" i="22"/>
  <c r="N439" i="22"/>
  <c r="M439" i="22"/>
  <c r="L439" i="22"/>
  <c r="K439" i="22"/>
  <c r="J439" i="22"/>
  <c r="I439" i="22"/>
  <c r="H439" i="22"/>
  <c r="G439" i="22"/>
  <c r="F439" i="22"/>
  <c r="E439" i="22"/>
  <c r="D439" i="22"/>
  <c r="P438" i="22"/>
  <c r="O438" i="22"/>
  <c r="N438" i="22"/>
  <c r="M438" i="22"/>
  <c r="L438" i="22"/>
  <c r="K438" i="22"/>
  <c r="J438" i="22"/>
  <c r="I438" i="22"/>
  <c r="H438" i="22"/>
  <c r="G438" i="22"/>
  <c r="F438" i="22"/>
  <c r="E438" i="22"/>
  <c r="D438" i="22"/>
  <c r="P437" i="22"/>
  <c r="O437" i="22"/>
  <c r="N437" i="22"/>
  <c r="M437" i="22"/>
  <c r="L437" i="22"/>
  <c r="K437" i="22"/>
  <c r="J437" i="22"/>
  <c r="I437" i="22"/>
  <c r="H437" i="22"/>
  <c r="G437" i="22"/>
  <c r="F437" i="22"/>
  <c r="E437" i="22"/>
  <c r="D437" i="22"/>
  <c r="P436" i="22"/>
  <c r="O436" i="22"/>
  <c r="N436" i="22"/>
  <c r="M436" i="22"/>
  <c r="L436" i="22"/>
  <c r="K436" i="22"/>
  <c r="J436" i="22"/>
  <c r="I436" i="22"/>
  <c r="H436" i="22"/>
  <c r="G436" i="22"/>
  <c r="F436" i="22"/>
  <c r="E436" i="22"/>
  <c r="D436" i="22"/>
  <c r="P435" i="22"/>
  <c r="O435" i="22"/>
  <c r="N435" i="22"/>
  <c r="M435" i="22"/>
  <c r="L435" i="22"/>
  <c r="K435" i="22"/>
  <c r="J435" i="22"/>
  <c r="I435" i="22"/>
  <c r="H435" i="22"/>
  <c r="G435" i="22"/>
  <c r="F435" i="22"/>
  <c r="E435" i="22"/>
  <c r="D435" i="22"/>
  <c r="P434" i="22"/>
  <c r="O434" i="22"/>
  <c r="N434" i="22"/>
  <c r="M434" i="22"/>
  <c r="L434" i="22"/>
  <c r="K434" i="22"/>
  <c r="J434" i="22"/>
  <c r="I434" i="22"/>
  <c r="H434" i="22"/>
  <c r="G434" i="22"/>
  <c r="F434" i="22"/>
  <c r="E434" i="22"/>
  <c r="D434" i="22"/>
  <c r="P433" i="22"/>
  <c r="O433" i="22"/>
  <c r="N433" i="22"/>
  <c r="M433" i="22"/>
  <c r="L433" i="22"/>
  <c r="K433" i="22"/>
  <c r="J433" i="22"/>
  <c r="I433" i="22"/>
  <c r="H433" i="22"/>
  <c r="G433" i="22"/>
  <c r="F433" i="22"/>
  <c r="E433" i="22"/>
  <c r="D433" i="22"/>
  <c r="P432" i="22"/>
  <c r="O432" i="22"/>
  <c r="N432" i="22"/>
  <c r="M432" i="22"/>
  <c r="L432" i="22"/>
  <c r="K432" i="22"/>
  <c r="J432" i="22"/>
  <c r="I432" i="22"/>
  <c r="H432" i="22"/>
  <c r="G432" i="22"/>
  <c r="F432" i="22"/>
  <c r="E432" i="22"/>
  <c r="D432" i="22"/>
  <c r="P431" i="22"/>
  <c r="O431" i="22"/>
  <c r="N431" i="22"/>
  <c r="M431" i="22"/>
  <c r="L431" i="22"/>
  <c r="K431" i="22"/>
  <c r="J431" i="22"/>
  <c r="I431" i="22"/>
  <c r="H431" i="22"/>
  <c r="G431" i="22"/>
  <c r="F431" i="22"/>
  <c r="E431" i="22"/>
  <c r="D431" i="22"/>
  <c r="P430" i="22"/>
  <c r="O430" i="22"/>
  <c r="N430" i="22"/>
  <c r="M430" i="22"/>
  <c r="L430" i="22"/>
  <c r="K430" i="22"/>
  <c r="J430" i="22"/>
  <c r="I430" i="22"/>
  <c r="H430" i="22"/>
  <c r="G430" i="22"/>
  <c r="F430" i="22"/>
  <c r="E430" i="22"/>
  <c r="D430" i="22"/>
  <c r="P429" i="22"/>
  <c r="O429" i="22"/>
  <c r="N429" i="22"/>
  <c r="M429" i="22"/>
  <c r="L429" i="22"/>
  <c r="K429" i="22"/>
  <c r="J429" i="22"/>
  <c r="I429" i="22"/>
  <c r="H429" i="22"/>
  <c r="G429" i="22"/>
  <c r="F429" i="22"/>
  <c r="E429" i="22"/>
  <c r="D429" i="22"/>
  <c r="P428" i="22"/>
  <c r="O428" i="22"/>
  <c r="N428" i="22"/>
  <c r="M428" i="22"/>
  <c r="L428" i="22"/>
  <c r="K428" i="22"/>
  <c r="J428" i="22"/>
  <c r="I428" i="22"/>
  <c r="H428" i="22"/>
  <c r="G428" i="22"/>
  <c r="F428" i="22"/>
  <c r="E428" i="22"/>
  <c r="D428" i="22"/>
  <c r="P427" i="22"/>
  <c r="O427" i="22"/>
  <c r="N427" i="22"/>
  <c r="M427" i="22"/>
  <c r="L427" i="22"/>
  <c r="K427" i="22"/>
  <c r="J427" i="22"/>
  <c r="I427" i="22"/>
  <c r="H427" i="22"/>
  <c r="G427" i="22"/>
  <c r="F427" i="22"/>
  <c r="E427" i="22"/>
  <c r="D427" i="22"/>
  <c r="P426" i="22"/>
  <c r="O426" i="22"/>
  <c r="N426" i="22"/>
  <c r="M426" i="22"/>
  <c r="L426" i="22"/>
  <c r="K426" i="22"/>
  <c r="J426" i="22"/>
  <c r="I426" i="22"/>
  <c r="H426" i="22"/>
  <c r="G426" i="22"/>
  <c r="F426" i="22"/>
  <c r="E426" i="22"/>
  <c r="D426" i="22"/>
  <c r="P425" i="22"/>
  <c r="O425" i="22"/>
  <c r="N425" i="22"/>
  <c r="M425" i="22"/>
  <c r="L425" i="22"/>
  <c r="K425" i="22"/>
  <c r="J425" i="22"/>
  <c r="I425" i="22"/>
  <c r="H425" i="22"/>
  <c r="G425" i="22"/>
  <c r="F425" i="22"/>
  <c r="E425" i="22"/>
  <c r="D425" i="22"/>
  <c r="P424" i="22"/>
  <c r="O424" i="22"/>
  <c r="N424" i="22"/>
  <c r="M424" i="22"/>
  <c r="L424" i="22"/>
  <c r="K424" i="22"/>
  <c r="J424" i="22"/>
  <c r="I424" i="22"/>
  <c r="H424" i="22"/>
  <c r="G424" i="22"/>
  <c r="F424" i="22"/>
  <c r="E424" i="22"/>
  <c r="D424" i="22"/>
  <c r="P423" i="22"/>
  <c r="O423" i="22"/>
  <c r="N423" i="22"/>
  <c r="M423" i="22"/>
  <c r="L423" i="22"/>
  <c r="K423" i="22"/>
  <c r="J423" i="22"/>
  <c r="I423" i="22"/>
  <c r="H423" i="22"/>
  <c r="G423" i="22"/>
  <c r="F423" i="22"/>
  <c r="E423" i="22"/>
  <c r="D423" i="22"/>
  <c r="P422" i="22"/>
  <c r="O422" i="22"/>
  <c r="N422" i="22"/>
  <c r="M422" i="22"/>
  <c r="L422" i="22"/>
  <c r="K422" i="22"/>
  <c r="J422" i="22"/>
  <c r="I422" i="22"/>
  <c r="H422" i="22"/>
  <c r="G422" i="22"/>
  <c r="F422" i="22"/>
  <c r="E422" i="22"/>
  <c r="D422" i="22"/>
  <c r="P421" i="22"/>
  <c r="O421" i="22"/>
  <c r="N421" i="22"/>
  <c r="M421" i="22"/>
  <c r="L421" i="22"/>
  <c r="K421" i="22"/>
  <c r="J421" i="22"/>
  <c r="I421" i="22"/>
  <c r="H421" i="22"/>
  <c r="G421" i="22"/>
  <c r="F421" i="22"/>
  <c r="E421" i="22"/>
  <c r="D421" i="22"/>
  <c r="P420" i="22"/>
  <c r="O420" i="22"/>
  <c r="N420" i="22"/>
  <c r="M420" i="22"/>
  <c r="L420" i="22"/>
  <c r="K420" i="22"/>
  <c r="J420" i="22"/>
  <c r="I420" i="22"/>
  <c r="H420" i="22"/>
  <c r="G420" i="22"/>
  <c r="F420" i="22"/>
  <c r="E420" i="22"/>
  <c r="D420" i="22"/>
  <c r="P419" i="22"/>
  <c r="O419" i="22"/>
  <c r="N419" i="22"/>
  <c r="M419" i="22"/>
  <c r="L419" i="22"/>
  <c r="K419" i="22"/>
  <c r="J419" i="22"/>
  <c r="I419" i="22"/>
  <c r="H419" i="22"/>
  <c r="G419" i="22"/>
  <c r="F419" i="22"/>
  <c r="E419" i="22"/>
  <c r="D419" i="22"/>
  <c r="P418" i="22"/>
  <c r="O418" i="22"/>
  <c r="N418" i="22"/>
  <c r="M418" i="22"/>
  <c r="L418" i="22"/>
  <c r="K418" i="22"/>
  <c r="J418" i="22"/>
  <c r="I418" i="22"/>
  <c r="H418" i="22"/>
  <c r="G418" i="22"/>
  <c r="F418" i="22"/>
  <c r="E418" i="22"/>
  <c r="D418" i="22"/>
  <c r="P417" i="22"/>
  <c r="O417" i="22"/>
  <c r="N417" i="22"/>
  <c r="M417" i="22"/>
  <c r="L417" i="22"/>
  <c r="K417" i="22"/>
  <c r="J417" i="22"/>
  <c r="I417" i="22"/>
  <c r="H417" i="22"/>
  <c r="G417" i="22"/>
  <c r="F417" i="22"/>
  <c r="E417" i="22"/>
  <c r="D417" i="22"/>
  <c r="D416" i="22"/>
  <c r="P415" i="22"/>
  <c r="O415" i="22"/>
  <c r="N415" i="22"/>
  <c r="M415" i="22"/>
  <c r="L415" i="22"/>
  <c r="K415" i="22"/>
  <c r="J415" i="22"/>
  <c r="I415" i="22"/>
  <c r="H415" i="22"/>
  <c r="G415" i="22"/>
  <c r="F415" i="22"/>
  <c r="E415" i="22"/>
  <c r="D415" i="22"/>
  <c r="P414" i="22"/>
  <c r="O414" i="22"/>
  <c r="N414" i="22"/>
  <c r="M414" i="22"/>
  <c r="L414" i="22"/>
  <c r="K414" i="22"/>
  <c r="J414" i="22"/>
  <c r="I414" i="22"/>
  <c r="H414" i="22"/>
  <c r="G414" i="22"/>
  <c r="F414" i="22"/>
  <c r="E414" i="22"/>
  <c r="D414" i="22"/>
  <c r="P413" i="22"/>
  <c r="O413" i="22"/>
  <c r="N413" i="22"/>
  <c r="M413" i="22"/>
  <c r="L413" i="22"/>
  <c r="K413" i="22"/>
  <c r="J413" i="22"/>
  <c r="I413" i="22"/>
  <c r="H413" i="22"/>
  <c r="G413" i="22"/>
  <c r="F413" i="22"/>
  <c r="E413" i="22"/>
  <c r="D413" i="22"/>
  <c r="P412" i="22"/>
  <c r="O412" i="22"/>
  <c r="N412" i="22"/>
  <c r="M412" i="22"/>
  <c r="L412" i="22"/>
  <c r="K412" i="22"/>
  <c r="J412" i="22"/>
  <c r="I412" i="22"/>
  <c r="H412" i="22"/>
  <c r="G412" i="22"/>
  <c r="F412" i="22"/>
  <c r="E412" i="22"/>
  <c r="D412" i="22"/>
  <c r="P411" i="22"/>
  <c r="O411" i="22"/>
  <c r="N411" i="22"/>
  <c r="M411" i="22"/>
  <c r="L411" i="22"/>
  <c r="K411" i="22"/>
  <c r="J411" i="22"/>
  <c r="I411" i="22"/>
  <c r="H411" i="22"/>
  <c r="G411" i="22"/>
  <c r="F411" i="22"/>
  <c r="E411" i="22"/>
  <c r="D411" i="22"/>
  <c r="P410" i="22"/>
  <c r="O410" i="22"/>
  <c r="N410" i="22"/>
  <c r="M410" i="22"/>
  <c r="L410" i="22"/>
  <c r="K410" i="22"/>
  <c r="J410" i="22"/>
  <c r="I410" i="22"/>
  <c r="H410" i="22"/>
  <c r="G410" i="22"/>
  <c r="F410" i="22"/>
  <c r="E410" i="22"/>
  <c r="D410" i="22"/>
  <c r="P409" i="22"/>
  <c r="O409" i="22"/>
  <c r="N409" i="22"/>
  <c r="M409" i="22"/>
  <c r="L409" i="22"/>
  <c r="K409" i="22"/>
  <c r="J409" i="22"/>
  <c r="I409" i="22"/>
  <c r="H409" i="22"/>
  <c r="G409" i="22"/>
  <c r="F409" i="22"/>
  <c r="E409" i="22"/>
  <c r="D409" i="22"/>
  <c r="P408" i="22"/>
  <c r="O408" i="22"/>
  <c r="N408" i="22"/>
  <c r="M408" i="22"/>
  <c r="L408" i="22"/>
  <c r="K408" i="22"/>
  <c r="J408" i="22"/>
  <c r="I408" i="22"/>
  <c r="H408" i="22"/>
  <c r="G408" i="22"/>
  <c r="F408" i="22"/>
  <c r="E408" i="22"/>
  <c r="D408" i="22"/>
  <c r="AG407" i="22"/>
  <c r="AF407" i="22"/>
  <c r="AE407" i="22"/>
  <c r="AD407" i="22"/>
  <c r="AC407" i="22"/>
  <c r="AB407" i="22"/>
  <c r="AA407" i="22"/>
  <c r="Z407" i="22"/>
  <c r="Y407" i="22"/>
  <c r="P407" i="22"/>
  <c r="O407" i="22"/>
  <c r="N407" i="22"/>
  <c r="M407" i="22"/>
  <c r="L407" i="22"/>
  <c r="K407" i="22"/>
  <c r="J407" i="22"/>
  <c r="I407" i="22"/>
  <c r="H407" i="22"/>
  <c r="G407" i="22"/>
  <c r="F407" i="22"/>
  <c r="E407" i="22"/>
  <c r="D407" i="22"/>
  <c r="P406" i="22"/>
  <c r="O406" i="22"/>
  <c r="N406" i="22"/>
  <c r="M406" i="22"/>
  <c r="L406" i="22"/>
  <c r="K406" i="22"/>
  <c r="J406" i="22"/>
  <c r="I406" i="22"/>
  <c r="H406" i="22"/>
  <c r="G406" i="22"/>
  <c r="F406" i="22"/>
  <c r="E406" i="22"/>
  <c r="D406" i="22"/>
  <c r="P405" i="22"/>
  <c r="O405" i="22"/>
  <c r="N405" i="22"/>
  <c r="M405" i="22"/>
  <c r="L405" i="22"/>
  <c r="K405" i="22"/>
  <c r="J405" i="22"/>
  <c r="I405" i="22"/>
  <c r="H405" i="22"/>
  <c r="G405" i="22"/>
  <c r="F405" i="22"/>
  <c r="E405" i="22"/>
  <c r="D405" i="22"/>
  <c r="P404" i="22"/>
  <c r="O404" i="22"/>
  <c r="N404" i="22"/>
  <c r="M404" i="22"/>
  <c r="L404" i="22"/>
  <c r="K404" i="22"/>
  <c r="J404" i="22"/>
  <c r="I404" i="22"/>
  <c r="H404" i="22"/>
  <c r="G404" i="22"/>
  <c r="F404" i="22"/>
  <c r="E404" i="22"/>
  <c r="D404" i="22"/>
  <c r="P403" i="22"/>
  <c r="O403" i="22"/>
  <c r="N403" i="22"/>
  <c r="M403" i="22"/>
  <c r="L403" i="22"/>
  <c r="K403" i="22"/>
  <c r="J403" i="22"/>
  <c r="I403" i="22"/>
  <c r="H403" i="22"/>
  <c r="G403" i="22"/>
  <c r="F403" i="22"/>
  <c r="E403" i="22"/>
  <c r="D403" i="22"/>
  <c r="P402" i="22"/>
  <c r="O402" i="22"/>
  <c r="N402" i="22"/>
  <c r="M402" i="22"/>
  <c r="L402" i="22"/>
  <c r="K402" i="22"/>
  <c r="J402" i="22"/>
  <c r="I402" i="22"/>
  <c r="H402" i="22"/>
  <c r="G402" i="22"/>
  <c r="F402" i="22"/>
  <c r="E402" i="22"/>
  <c r="D402" i="22"/>
  <c r="P401" i="22"/>
  <c r="O401" i="22"/>
  <c r="N401" i="22"/>
  <c r="M401" i="22"/>
  <c r="L401" i="22"/>
  <c r="K401" i="22"/>
  <c r="J401" i="22"/>
  <c r="I401" i="22"/>
  <c r="H401" i="22"/>
  <c r="G401" i="22"/>
  <c r="F401" i="22"/>
  <c r="E401" i="22"/>
  <c r="D401" i="22"/>
  <c r="P400" i="22"/>
  <c r="O400" i="22"/>
  <c r="N400" i="22"/>
  <c r="M400" i="22"/>
  <c r="L400" i="22"/>
  <c r="K400" i="22"/>
  <c r="J400" i="22"/>
  <c r="I400" i="22"/>
  <c r="H400" i="22"/>
  <c r="G400" i="22"/>
  <c r="F400" i="22"/>
  <c r="E400" i="22"/>
  <c r="D400" i="22"/>
  <c r="P399" i="22"/>
  <c r="O399" i="22"/>
  <c r="N399" i="22"/>
  <c r="M399" i="22"/>
  <c r="L399" i="22"/>
  <c r="K399" i="22"/>
  <c r="J399" i="22"/>
  <c r="I399" i="22"/>
  <c r="H399" i="22"/>
  <c r="G399" i="22"/>
  <c r="F399" i="22"/>
  <c r="E399" i="22"/>
  <c r="D399" i="22"/>
  <c r="P398" i="22"/>
  <c r="O398" i="22"/>
  <c r="N398" i="22"/>
  <c r="M398" i="22"/>
  <c r="L398" i="22"/>
  <c r="K398" i="22"/>
  <c r="J398" i="22"/>
  <c r="I398" i="22"/>
  <c r="H398" i="22"/>
  <c r="G398" i="22"/>
  <c r="F398" i="22"/>
  <c r="E398" i="22"/>
  <c r="D398" i="22"/>
  <c r="P397" i="22"/>
  <c r="O397" i="22"/>
  <c r="N397" i="22"/>
  <c r="M397" i="22"/>
  <c r="L397" i="22"/>
  <c r="K397" i="22"/>
  <c r="J397" i="22"/>
  <c r="I397" i="22"/>
  <c r="H397" i="22"/>
  <c r="G397" i="22"/>
  <c r="F397" i="22"/>
  <c r="E397" i="22"/>
  <c r="D397" i="22"/>
  <c r="P396" i="22"/>
  <c r="O396" i="22"/>
  <c r="N396" i="22"/>
  <c r="M396" i="22"/>
  <c r="L396" i="22"/>
  <c r="K396" i="22"/>
  <c r="J396" i="22"/>
  <c r="I396" i="22"/>
  <c r="H396" i="22"/>
  <c r="G396" i="22"/>
  <c r="F396" i="22"/>
  <c r="E396" i="22"/>
  <c r="D396" i="22"/>
  <c r="D395" i="22"/>
  <c r="P394" i="22"/>
  <c r="O394" i="22"/>
  <c r="N394" i="22"/>
  <c r="M394" i="22"/>
  <c r="L394" i="22"/>
  <c r="K394" i="22"/>
  <c r="J394" i="22"/>
  <c r="I394" i="22"/>
  <c r="H394" i="22"/>
  <c r="G394" i="22"/>
  <c r="F394" i="22"/>
  <c r="E394" i="22"/>
  <c r="D394" i="22"/>
  <c r="P393" i="22"/>
  <c r="O393" i="22"/>
  <c r="N393" i="22"/>
  <c r="M393" i="22"/>
  <c r="L393" i="22"/>
  <c r="K393" i="22"/>
  <c r="J393" i="22"/>
  <c r="I393" i="22"/>
  <c r="H393" i="22"/>
  <c r="G393" i="22"/>
  <c r="F393" i="22"/>
  <c r="E393" i="22"/>
  <c r="D393" i="22"/>
  <c r="P392" i="22"/>
  <c r="O392" i="22"/>
  <c r="N392" i="22"/>
  <c r="M392" i="22"/>
  <c r="L392" i="22"/>
  <c r="K392" i="22"/>
  <c r="J392" i="22"/>
  <c r="I392" i="22"/>
  <c r="H392" i="22"/>
  <c r="G392" i="22"/>
  <c r="F392" i="22"/>
  <c r="E392" i="22"/>
  <c r="D392" i="22"/>
  <c r="P391" i="22"/>
  <c r="O391" i="22"/>
  <c r="N391" i="22"/>
  <c r="M391" i="22"/>
  <c r="L391" i="22"/>
  <c r="K391" i="22"/>
  <c r="J391" i="22"/>
  <c r="I391" i="22"/>
  <c r="H391" i="22"/>
  <c r="G391" i="22"/>
  <c r="F391" i="22"/>
  <c r="E391" i="22"/>
  <c r="D391" i="22"/>
  <c r="P390" i="22"/>
  <c r="O390" i="22"/>
  <c r="N390" i="22"/>
  <c r="M390" i="22"/>
  <c r="L390" i="22"/>
  <c r="K390" i="22"/>
  <c r="J390" i="22"/>
  <c r="I390" i="22"/>
  <c r="H390" i="22"/>
  <c r="G390" i="22"/>
  <c r="F390" i="22"/>
  <c r="E390" i="22"/>
  <c r="D390" i="22"/>
  <c r="P389" i="22"/>
  <c r="O389" i="22"/>
  <c r="N389" i="22"/>
  <c r="M389" i="22"/>
  <c r="L389" i="22"/>
  <c r="K389" i="22"/>
  <c r="J389" i="22"/>
  <c r="I389" i="22"/>
  <c r="H389" i="22"/>
  <c r="G389" i="22"/>
  <c r="F389" i="22"/>
  <c r="E389" i="22"/>
  <c r="D389" i="22"/>
  <c r="P388" i="22"/>
  <c r="O388" i="22"/>
  <c r="N388" i="22"/>
  <c r="M388" i="22"/>
  <c r="L388" i="22"/>
  <c r="K388" i="22"/>
  <c r="J388" i="22"/>
  <c r="I388" i="22"/>
  <c r="H388" i="22"/>
  <c r="G388" i="22"/>
  <c r="F388" i="22"/>
  <c r="E388" i="22"/>
  <c r="D388" i="22"/>
  <c r="P387" i="22"/>
  <c r="O387" i="22"/>
  <c r="N387" i="22"/>
  <c r="M387" i="22"/>
  <c r="L387" i="22"/>
  <c r="K387" i="22"/>
  <c r="J387" i="22"/>
  <c r="I387" i="22"/>
  <c r="H387" i="22"/>
  <c r="G387" i="22"/>
  <c r="F387" i="22"/>
  <c r="E387" i="22"/>
  <c r="D387" i="22"/>
  <c r="P386" i="22"/>
  <c r="O386" i="22"/>
  <c r="N386" i="22"/>
  <c r="M386" i="22"/>
  <c r="L386" i="22"/>
  <c r="K386" i="22"/>
  <c r="J386" i="22"/>
  <c r="I386" i="22"/>
  <c r="H386" i="22"/>
  <c r="G386" i="22"/>
  <c r="F386" i="22"/>
  <c r="E386" i="22"/>
  <c r="D386" i="22"/>
  <c r="P385" i="22"/>
  <c r="O385" i="22"/>
  <c r="N385" i="22"/>
  <c r="M385" i="22"/>
  <c r="L385" i="22"/>
  <c r="K385" i="22"/>
  <c r="J385" i="22"/>
  <c r="I385" i="22"/>
  <c r="H385" i="22"/>
  <c r="G385" i="22"/>
  <c r="F385" i="22"/>
  <c r="E385" i="22"/>
  <c r="D385" i="22"/>
  <c r="P384" i="22"/>
  <c r="O384" i="22"/>
  <c r="N384" i="22"/>
  <c r="M384" i="22"/>
  <c r="L384" i="22"/>
  <c r="K384" i="22"/>
  <c r="J384" i="22"/>
  <c r="I384" i="22"/>
  <c r="H384" i="22"/>
  <c r="G384" i="22"/>
  <c r="F384" i="22"/>
  <c r="E384" i="22"/>
  <c r="D384" i="22"/>
  <c r="P383" i="22"/>
  <c r="O383" i="22"/>
  <c r="N383" i="22"/>
  <c r="M383" i="22"/>
  <c r="L383" i="22"/>
  <c r="K383" i="22"/>
  <c r="J383" i="22"/>
  <c r="I383" i="22"/>
  <c r="H383" i="22"/>
  <c r="G383" i="22"/>
  <c r="F383" i="22"/>
  <c r="E383" i="22"/>
  <c r="D383" i="22"/>
  <c r="P382" i="22"/>
  <c r="O382" i="22"/>
  <c r="N382" i="22"/>
  <c r="M382" i="22"/>
  <c r="L382" i="22"/>
  <c r="K382" i="22"/>
  <c r="J382" i="22"/>
  <c r="I382" i="22"/>
  <c r="H382" i="22"/>
  <c r="G382" i="22"/>
  <c r="F382" i="22"/>
  <c r="E382" i="22"/>
  <c r="D382" i="22"/>
  <c r="P381" i="22"/>
  <c r="O381" i="22"/>
  <c r="N381" i="22"/>
  <c r="M381" i="22"/>
  <c r="L381" i="22"/>
  <c r="K381" i="22"/>
  <c r="J381" i="22"/>
  <c r="I381" i="22"/>
  <c r="H381" i="22"/>
  <c r="G381" i="22"/>
  <c r="F381" i="22"/>
  <c r="E381" i="22"/>
  <c r="D381" i="22"/>
  <c r="P380" i="22"/>
  <c r="O380" i="22"/>
  <c r="N380" i="22"/>
  <c r="M380" i="22"/>
  <c r="L380" i="22"/>
  <c r="K380" i="22"/>
  <c r="J380" i="22"/>
  <c r="I380" i="22"/>
  <c r="H380" i="22"/>
  <c r="G380" i="22"/>
  <c r="F380" i="22"/>
  <c r="E380" i="22"/>
  <c r="D380" i="22"/>
  <c r="P379" i="22"/>
  <c r="O379" i="22"/>
  <c r="N379" i="22"/>
  <c r="M379" i="22"/>
  <c r="L379" i="22"/>
  <c r="K379" i="22"/>
  <c r="J379" i="22"/>
  <c r="I379" i="22"/>
  <c r="H379" i="22"/>
  <c r="G379" i="22"/>
  <c r="F379" i="22"/>
  <c r="E379" i="22"/>
  <c r="D379" i="22"/>
  <c r="P378" i="22"/>
  <c r="O378" i="22"/>
  <c r="N378" i="22"/>
  <c r="M378" i="22"/>
  <c r="L378" i="22"/>
  <c r="K378" i="22"/>
  <c r="J378" i="22"/>
  <c r="I378" i="22"/>
  <c r="H378" i="22"/>
  <c r="G378" i="22"/>
  <c r="F378" i="22"/>
  <c r="E378" i="22"/>
  <c r="D378" i="22"/>
  <c r="P377" i="22"/>
  <c r="O377" i="22"/>
  <c r="N377" i="22"/>
  <c r="M377" i="22"/>
  <c r="L377" i="22"/>
  <c r="K377" i="22"/>
  <c r="J377" i="22"/>
  <c r="I377" i="22"/>
  <c r="H377" i="22"/>
  <c r="G377" i="22"/>
  <c r="F377" i="22"/>
  <c r="E377" i="22"/>
  <c r="D377" i="22"/>
  <c r="P376" i="22"/>
  <c r="O376" i="22"/>
  <c r="N376" i="22"/>
  <c r="M376" i="22"/>
  <c r="L376" i="22"/>
  <c r="K376" i="22"/>
  <c r="J376" i="22"/>
  <c r="I376" i="22"/>
  <c r="H376" i="22"/>
  <c r="G376" i="22"/>
  <c r="F376" i="22"/>
  <c r="E376" i="22"/>
  <c r="D376" i="22"/>
  <c r="P375" i="22"/>
  <c r="O375" i="22"/>
  <c r="N375" i="22"/>
  <c r="M375" i="22"/>
  <c r="L375" i="22"/>
  <c r="K375" i="22"/>
  <c r="J375" i="22"/>
  <c r="I375" i="22"/>
  <c r="H375" i="22"/>
  <c r="G375" i="22"/>
  <c r="F375" i="22"/>
  <c r="E375" i="22"/>
  <c r="D375" i="22"/>
  <c r="P374" i="22"/>
  <c r="O374" i="22"/>
  <c r="N374" i="22"/>
  <c r="M374" i="22"/>
  <c r="L374" i="22"/>
  <c r="K374" i="22"/>
  <c r="J374" i="22"/>
  <c r="I374" i="22"/>
  <c r="H374" i="22"/>
  <c r="G374" i="22"/>
  <c r="F374" i="22"/>
  <c r="E374" i="22"/>
  <c r="D374" i="22"/>
  <c r="P373" i="22"/>
  <c r="O373" i="22"/>
  <c r="N373" i="22"/>
  <c r="M373" i="22"/>
  <c r="L373" i="22"/>
  <c r="K373" i="22"/>
  <c r="J373" i="22"/>
  <c r="I373" i="22"/>
  <c r="H373" i="22"/>
  <c r="G373" i="22"/>
  <c r="F373" i="22"/>
  <c r="E373" i="22"/>
  <c r="D373" i="22"/>
  <c r="P372" i="22"/>
  <c r="O372" i="22"/>
  <c r="N372" i="22"/>
  <c r="M372" i="22"/>
  <c r="L372" i="22"/>
  <c r="K372" i="22"/>
  <c r="J372" i="22"/>
  <c r="I372" i="22"/>
  <c r="H372" i="22"/>
  <c r="G372" i="22"/>
  <c r="F372" i="22"/>
  <c r="E372" i="22"/>
  <c r="D372" i="22"/>
  <c r="P371" i="22"/>
  <c r="O371" i="22"/>
  <c r="N371" i="22"/>
  <c r="M371" i="22"/>
  <c r="L371" i="22"/>
  <c r="K371" i="22"/>
  <c r="J371" i="22"/>
  <c r="I371" i="22"/>
  <c r="H371" i="22"/>
  <c r="G371" i="22"/>
  <c r="F371" i="22"/>
  <c r="E371" i="22"/>
  <c r="D371" i="22"/>
  <c r="P370" i="22"/>
  <c r="O370" i="22"/>
  <c r="N370" i="22"/>
  <c r="M370" i="22"/>
  <c r="L370" i="22"/>
  <c r="K370" i="22"/>
  <c r="J370" i="22"/>
  <c r="I370" i="22"/>
  <c r="H370" i="22"/>
  <c r="G370" i="22"/>
  <c r="F370" i="22"/>
  <c r="E370" i="22"/>
  <c r="D370" i="22"/>
  <c r="P369" i="22"/>
  <c r="O369" i="22"/>
  <c r="N369" i="22"/>
  <c r="M369" i="22"/>
  <c r="L369" i="22"/>
  <c r="K369" i="22"/>
  <c r="J369" i="22"/>
  <c r="I369" i="22"/>
  <c r="H369" i="22"/>
  <c r="G369" i="22"/>
  <c r="F369" i="22"/>
  <c r="E369" i="22"/>
  <c r="D369" i="22"/>
  <c r="P368" i="22"/>
  <c r="O368" i="22"/>
  <c r="N368" i="22"/>
  <c r="M368" i="22"/>
  <c r="L368" i="22"/>
  <c r="K368" i="22"/>
  <c r="J368" i="22"/>
  <c r="I368" i="22"/>
  <c r="H368" i="22"/>
  <c r="G368" i="22"/>
  <c r="F368" i="22"/>
  <c r="E368" i="22"/>
  <c r="D368" i="22"/>
  <c r="P367" i="22"/>
  <c r="O367" i="22"/>
  <c r="N367" i="22"/>
  <c r="M367" i="22"/>
  <c r="L367" i="22"/>
  <c r="K367" i="22"/>
  <c r="J367" i="22"/>
  <c r="I367" i="22"/>
  <c r="H367" i="22"/>
  <c r="G367" i="22"/>
  <c r="F367" i="22"/>
  <c r="E367" i="22"/>
  <c r="D367" i="22"/>
  <c r="P366" i="22"/>
  <c r="O366" i="22"/>
  <c r="N366" i="22"/>
  <c r="M366" i="22"/>
  <c r="L366" i="22"/>
  <c r="K366" i="22"/>
  <c r="J366" i="22"/>
  <c r="I366" i="22"/>
  <c r="H366" i="22"/>
  <c r="G366" i="22"/>
  <c r="F366" i="22"/>
  <c r="E366" i="22"/>
  <c r="D366" i="22"/>
  <c r="P365" i="22"/>
  <c r="O365" i="22"/>
  <c r="N365" i="22"/>
  <c r="M365" i="22"/>
  <c r="L365" i="22"/>
  <c r="K365" i="22"/>
  <c r="J365" i="22"/>
  <c r="I365" i="22"/>
  <c r="H365" i="22"/>
  <c r="G365" i="22"/>
  <c r="F365" i="22"/>
  <c r="E365" i="22"/>
  <c r="D365" i="22"/>
  <c r="P364" i="22"/>
  <c r="O364" i="22"/>
  <c r="N364" i="22"/>
  <c r="M364" i="22"/>
  <c r="L364" i="22"/>
  <c r="K364" i="22"/>
  <c r="J364" i="22"/>
  <c r="I364" i="22"/>
  <c r="H364" i="22"/>
  <c r="G364" i="22"/>
  <c r="F364" i="22"/>
  <c r="E364" i="22"/>
  <c r="D364" i="22"/>
  <c r="P363" i="22"/>
  <c r="O363" i="22"/>
  <c r="N363" i="22"/>
  <c r="M363" i="22"/>
  <c r="L363" i="22"/>
  <c r="K363" i="22"/>
  <c r="J363" i="22"/>
  <c r="I363" i="22"/>
  <c r="H363" i="22"/>
  <c r="G363" i="22"/>
  <c r="F363" i="22"/>
  <c r="E363" i="22"/>
  <c r="D363" i="22"/>
  <c r="P362" i="22"/>
  <c r="O362" i="22"/>
  <c r="N362" i="22"/>
  <c r="M362" i="22"/>
  <c r="L362" i="22"/>
  <c r="K362" i="22"/>
  <c r="J362" i="22"/>
  <c r="I362" i="22"/>
  <c r="H362" i="22"/>
  <c r="G362" i="22"/>
  <c r="F362" i="22"/>
  <c r="E362" i="22"/>
  <c r="D362" i="22"/>
  <c r="P361" i="22"/>
  <c r="O361" i="22"/>
  <c r="N361" i="22"/>
  <c r="M361" i="22"/>
  <c r="L361" i="22"/>
  <c r="K361" i="22"/>
  <c r="J361" i="22"/>
  <c r="I361" i="22"/>
  <c r="H361" i="22"/>
  <c r="G361" i="22"/>
  <c r="F361" i="22"/>
  <c r="E361" i="22"/>
  <c r="D361" i="22"/>
  <c r="P360" i="22"/>
  <c r="O360" i="22"/>
  <c r="N360" i="22"/>
  <c r="M360" i="22"/>
  <c r="L360" i="22"/>
  <c r="K360" i="22"/>
  <c r="J360" i="22"/>
  <c r="I360" i="22"/>
  <c r="H360" i="22"/>
  <c r="G360" i="22"/>
  <c r="F360" i="22"/>
  <c r="E360" i="22"/>
  <c r="D360" i="22"/>
  <c r="P359" i="22"/>
  <c r="O359" i="22"/>
  <c r="N359" i="22"/>
  <c r="M359" i="22"/>
  <c r="L359" i="22"/>
  <c r="K359" i="22"/>
  <c r="J359" i="22"/>
  <c r="I359" i="22"/>
  <c r="H359" i="22"/>
  <c r="G359" i="22"/>
  <c r="F359" i="22"/>
  <c r="E359" i="22"/>
  <c r="D359" i="22"/>
  <c r="P358" i="22"/>
  <c r="O358" i="22"/>
  <c r="N358" i="22"/>
  <c r="M358" i="22"/>
  <c r="L358" i="22"/>
  <c r="K358" i="22"/>
  <c r="J358" i="22"/>
  <c r="I358" i="22"/>
  <c r="H358" i="22"/>
  <c r="G358" i="22"/>
  <c r="F358" i="22"/>
  <c r="E358" i="22"/>
  <c r="D358" i="22"/>
  <c r="P357" i="22"/>
  <c r="O357" i="22"/>
  <c r="N357" i="22"/>
  <c r="M357" i="22"/>
  <c r="L357" i="22"/>
  <c r="K357" i="22"/>
  <c r="J357" i="22"/>
  <c r="I357" i="22"/>
  <c r="H357" i="22"/>
  <c r="G357" i="22"/>
  <c r="F357" i="22"/>
  <c r="E357" i="22"/>
  <c r="D357" i="22"/>
  <c r="S356" i="22"/>
  <c r="P356" i="22"/>
  <c r="O356" i="22"/>
  <c r="N356" i="22"/>
  <c r="M356" i="22"/>
  <c r="L356" i="22"/>
  <c r="K356" i="22"/>
  <c r="J356" i="22"/>
  <c r="I356" i="22"/>
  <c r="H356" i="22"/>
  <c r="G356" i="22"/>
  <c r="F356" i="22"/>
  <c r="E356" i="22"/>
  <c r="D356" i="22"/>
  <c r="P355" i="22"/>
  <c r="O355" i="22"/>
  <c r="N355" i="22"/>
  <c r="M355" i="22"/>
  <c r="L355" i="22"/>
  <c r="K355" i="22"/>
  <c r="J355" i="22"/>
  <c r="I355" i="22"/>
  <c r="H355" i="22"/>
  <c r="G355" i="22"/>
  <c r="F355" i="22"/>
  <c r="E355" i="22"/>
  <c r="D355" i="22"/>
  <c r="P354" i="22"/>
  <c r="O354" i="22"/>
  <c r="N354" i="22"/>
  <c r="M354" i="22"/>
  <c r="L354" i="22"/>
  <c r="K354" i="22"/>
  <c r="J354" i="22"/>
  <c r="I354" i="22"/>
  <c r="H354" i="22"/>
  <c r="G354" i="22"/>
  <c r="F354" i="22"/>
  <c r="E354" i="22"/>
  <c r="D354" i="22"/>
  <c r="P353" i="22"/>
  <c r="O353" i="22"/>
  <c r="N353" i="22"/>
  <c r="M353" i="22"/>
  <c r="L353" i="22"/>
  <c r="K353" i="22"/>
  <c r="J353" i="22"/>
  <c r="I353" i="22"/>
  <c r="H353" i="22"/>
  <c r="G353" i="22"/>
  <c r="F353" i="22"/>
  <c r="E353" i="22"/>
  <c r="D353" i="22"/>
  <c r="P352" i="22"/>
  <c r="O352" i="22"/>
  <c r="N352" i="22"/>
  <c r="M352" i="22"/>
  <c r="L352" i="22"/>
  <c r="K352" i="22"/>
  <c r="J352" i="22"/>
  <c r="I352" i="22"/>
  <c r="H352" i="22"/>
  <c r="G352" i="22"/>
  <c r="F352" i="22"/>
  <c r="E352" i="22"/>
  <c r="D352" i="22"/>
  <c r="P351" i="22"/>
  <c r="O351" i="22"/>
  <c r="N351" i="22"/>
  <c r="M351" i="22"/>
  <c r="L351" i="22"/>
  <c r="K351" i="22"/>
  <c r="J351" i="22"/>
  <c r="I351" i="22"/>
  <c r="H351" i="22"/>
  <c r="G351" i="22"/>
  <c r="F351" i="22"/>
  <c r="E351" i="22"/>
  <c r="D351" i="22"/>
  <c r="P350" i="22"/>
  <c r="O350" i="22"/>
  <c r="N350" i="22"/>
  <c r="M350" i="22"/>
  <c r="L350" i="22"/>
  <c r="K350" i="22"/>
  <c r="J350" i="22"/>
  <c r="I350" i="22"/>
  <c r="H350" i="22"/>
  <c r="G350" i="22"/>
  <c r="F350" i="22"/>
  <c r="E350" i="22"/>
  <c r="D350" i="22"/>
  <c r="P349" i="22"/>
  <c r="O349" i="22"/>
  <c r="N349" i="22"/>
  <c r="M349" i="22"/>
  <c r="L349" i="22"/>
  <c r="K349" i="22"/>
  <c r="J349" i="22"/>
  <c r="I349" i="22"/>
  <c r="H349" i="22"/>
  <c r="G349" i="22"/>
  <c r="F349" i="22"/>
  <c r="E349" i="22"/>
  <c r="D349" i="22"/>
  <c r="P348" i="22"/>
  <c r="O348" i="22"/>
  <c r="N348" i="22"/>
  <c r="M348" i="22"/>
  <c r="L348" i="22"/>
  <c r="K348" i="22"/>
  <c r="J348" i="22"/>
  <c r="I348" i="22"/>
  <c r="H348" i="22"/>
  <c r="G348" i="22"/>
  <c r="F348" i="22"/>
  <c r="E348" i="22"/>
  <c r="D348" i="22"/>
  <c r="P347" i="22"/>
  <c r="O347" i="22"/>
  <c r="N347" i="22"/>
  <c r="M347" i="22"/>
  <c r="L347" i="22"/>
  <c r="K347" i="22"/>
  <c r="J347" i="22"/>
  <c r="I347" i="22"/>
  <c r="H347" i="22"/>
  <c r="G347" i="22"/>
  <c r="F347" i="22"/>
  <c r="E347" i="22"/>
  <c r="D347" i="22"/>
  <c r="P346" i="22"/>
  <c r="O346" i="22"/>
  <c r="N346" i="22"/>
  <c r="M346" i="22"/>
  <c r="L346" i="22"/>
  <c r="K346" i="22"/>
  <c r="J346" i="22"/>
  <c r="I346" i="22"/>
  <c r="H346" i="22"/>
  <c r="G346" i="22"/>
  <c r="F346" i="22"/>
  <c r="E346" i="22"/>
  <c r="D346" i="22"/>
  <c r="P345" i="22"/>
  <c r="O345" i="22"/>
  <c r="N345" i="22"/>
  <c r="M345" i="22"/>
  <c r="L345" i="22"/>
  <c r="K345" i="22"/>
  <c r="J345" i="22"/>
  <c r="I345" i="22"/>
  <c r="H345" i="22"/>
  <c r="G345" i="22"/>
  <c r="F345" i="22"/>
  <c r="E345" i="22"/>
  <c r="D345" i="22"/>
  <c r="D344" i="22"/>
  <c r="P343" i="22"/>
  <c r="O343" i="22"/>
  <c r="N343" i="22"/>
  <c r="M343" i="22"/>
  <c r="L343" i="22"/>
  <c r="K343" i="22"/>
  <c r="J343" i="22"/>
  <c r="I343" i="22"/>
  <c r="H343" i="22"/>
  <c r="G343" i="22"/>
  <c r="F343" i="22"/>
  <c r="E343" i="22"/>
  <c r="D343" i="22"/>
  <c r="P342" i="22"/>
  <c r="O342" i="22"/>
  <c r="N342" i="22"/>
  <c r="M342" i="22"/>
  <c r="L342" i="22"/>
  <c r="K342" i="22"/>
  <c r="J342" i="22"/>
  <c r="I342" i="22"/>
  <c r="H342" i="22"/>
  <c r="G342" i="22"/>
  <c r="F342" i="22"/>
  <c r="E342" i="22"/>
  <c r="D342" i="22"/>
  <c r="P341" i="22"/>
  <c r="O341" i="22"/>
  <c r="N341" i="22"/>
  <c r="M341" i="22"/>
  <c r="L341" i="22"/>
  <c r="K341" i="22"/>
  <c r="J341" i="22"/>
  <c r="I341" i="22"/>
  <c r="H341" i="22"/>
  <c r="G341" i="22"/>
  <c r="F341" i="22"/>
  <c r="E341" i="22"/>
  <c r="D341" i="22"/>
  <c r="P340" i="22"/>
  <c r="O340" i="22"/>
  <c r="N340" i="22"/>
  <c r="M340" i="22"/>
  <c r="L340" i="22"/>
  <c r="K340" i="22"/>
  <c r="J340" i="22"/>
  <c r="I340" i="22"/>
  <c r="H340" i="22"/>
  <c r="G340" i="22"/>
  <c r="F340" i="22"/>
  <c r="E340" i="22"/>
  <c r="D340" i="22"/>
  <c r="P339" i="22"/>
  <c r="O339" i="22"/>
  <c r="N339" i="22"/>
  <c r="M339" i="22"/>
  <c r="L339" i="22"/>
  <c r="K339" i="22"/>
  <c r="J339" i="22"/>
  <c r="I339" i="22"/>
  <c r="H339" i="22"/>
  <c r="G339" i="22"/>
  <c r="F339" i="22"/>
  <c r="E339" i="22"/>
  <c r="D339" i="22"/>
  <c r="P338" i="22"/>
  <c r="O338" i="22"/>
  <c r="N338" i="22"/>
  <c r="M338" i="22"/>
  <c r="L338" i="22"/>
  <c r="K338" i="22"/>
  <c r="J338" i="22"/>
  <c r="I338" i="22"/>
  <c r="H338" i="22"/>
  <c r="G338" i="22"/>
  <c r="F338" i="22"/>
  <c r="E338" i="22"/>
  <c r="D338" i="22"/>
  <c r="P337" i="22"/>
  <c r="O337" i="22"/>
  <c r="N337" i="22"/>
  <c r="M337" i="22"/>
  <c r="L337" i="22"/>
  <c r="K337" i="22"/>
  <c r="J337" i="22"/>
  <c r="I337" i="22"/>
  <c r="H337" i="22"/>
  <c r="G337" i="22"/>
  <c r="F337" i="22"/>
  <c r="E337" i="22"/>
  <c r="D337" i="22"/>
  <c r="P336" i="22"/>
  <c r="O336" i="22"/>
  <c r="N336" i="22"/>
  <c r="M336" i="22"/>
  <c r="L336" i="22"/>
  <c r="K336" i="22"/>
  <c r="J336" i="22"/>
  <c r="I336" i="22"/>
  <c r="H336" i="22"/>
  <c r="G336" i="22"/>
  <c r="F336" i="22"/>
  <c r="E336" i="22"/>
  <c r="D336" i="22"/>
  <c r="P335" i="22"/>
  <c r="O335" i="22"/>
  <c r="N335" i="22"/>
  <c r="M335" i="22"/>
  <c r="L335" i="22"/>
  <c r="K335" i="22"/>
  <c r="J335" i="22"/>
  <c r="I335" i="22"/>
  <c r="H335" i="22"/>
  <c r="G335" i="22"/>
  <c r="F335" i="22"/>
  <c r="E335" i="22"/>
  <c r="D335" i="22"/>
  <c r="P334" i="22"/>
  <c r="O334" i="22"/>
  <c r="N334" i="22"/>
  <c r="M334" i="22"/>
  <c r="L334" i="22"/>
  <c r="K334" i="22"/>
  <c r="J334" i="22"/>
  <c r="I334" i="22"/>
  <c r="H334" i="22"/>
  <c r="G334" i="22"/>
  <c r="F334" i="22"/>
  <c r="E334" i="22"/>
  <c r="D334" i="22"/>
  <c r="P333" i="22"/>
  <c r="O333" i="22"/>
  <c r="N333" i="22"/>
  <c r="M333" i="22"/>
  <c r="L333" i="22"/>
  <c r="K333" i="22"/>
  <c r="J333" i="22"/>
  <c r="I333" i="22"/>
  <c r="H333" i="22"/>
  <c r="G333" i="22"/>
  <c r="F333" i="22"/>
  <c r="E333" i="22"/>
  <c r="D333" i="22"/>
  <c r="P332" i="22"/>
  <c r="O332" i="22"/>
  <c r="N332" i="22"/>
  <c r="M332" i="22"/>
  <c r="L332" i="22"/>
  <c r="K332" i="22"/>
  <c r="J332" i="22"/>
  <c r="I332" i="22"/>
  <c r="H332" i="22"/>
  <c r="G332" i="22"/>
  <c r="F332" i="22"/>
  <c r="E332" i="22"/>
  <c r="D332" i="22"/>
  <c r="P331" i="22"/>
  <c r="O331" i="22"/>
  <c r="N331" i="22"/>
  <c r="M331" i="22"/>
  <c r="L331" i="22"/>
  <c r="K331" i="22"/>
  <c r="J331" i="22"/>
  <c r="I331" i="22"/>
  <c r="H331" i="22"/>
  <c r="G331" i="22"/>
  <c r="F331" i="22"/>
  <c r="E331" i="22"/>
  <c r="D331" i="22"/>
  <c r="P330" i="22"/>
  <c r="O330" i="22"/>
  <c r="N330" i="22"/>
  <c r="M330" i="22"/>
  <c r="L330" i="22"/>
  <c r="K330" i="22"/>
  <c r="J330" i="22"/>
  <c r="I330" i="22"/>
  <c r="H330" i="22"/>
  <c r="G330" i="22"/>
  <c r="F330" i="22"/>
  <c r="E330" i="22"/>
  <c r="D330" i="22"/>
  <c r="P329" i="22"/>
  <c r="O329" i="22"/>
  <c r="N329" i="22"/>
  <c r="M329" i="22"/>
  <c r="L329" i="22"/>
  <c r="K329" i="22"/>
  <c r="J329" i="22"/>
  <c r="I329" i="22"/>
  <c r="H329" i="22"/>
  <c r="G329" i="22"/>
  <c r="F329" i="22"/>
  <c r="E329" i="22"/>
  <c r="D329" i="22"/>
  <c r="P328" i="22"/>
  <c r="O328" i="22"/>
  <c r="N328" i="22"/>
  <c r="M328" i="22"/>
  <c r="L328" i="22"/>
  <c r="K328" i="22"/>
  <c r="J328" i="22"/>
  <c r="I328" i="22"/>
  <c r="H328" i="22"/>
  <c r="G328" i="22"/>
  <c r="F328" i="22"/>
  <c r="E328" i="22"/>
  <c r="D328" i="22"/>
  <c r="P327" i="22"/>
  <c r="O327" i="22"/>
  <c r="N327" i="22"/>
  <c r="M327" i="22"/>
  <c r="L327" i="22"/>
  <c r="K327" i="22"/>
  <c r="J327" i="22"/>
  <c r="I327" i="22"/>
  <c r="H327" i="22"/>
  <c r="G327" i="22"/>
  <c r="F327" i="22"/>
  <c r="E327" i="22"/>
  <c r="D327" i="22"/>
  <c r="P326" i="22"/>
  <c r="O326" i="22"/>
  <c r="N326" i="22"/>
  <c r="M326" i="22"/>
  <c r="L326" i="22"/>
  <c r="K326" i="22"/>
  <c r="J326" i="22"/>
  <c r="I326" i="22"/>
  <c r="H326" i="22"/>
  <c r="G326" i="22"/>
  <c r="F326" i="22"/>
  <c r="E326" i="22"/>
  <c r="D326" i="22"/>
  <c r="P325" i="22"/>
  <c r="O325" i="22"/>
  <c r="N325" i="22"/>
  <c r="M325" i="22"/>
  <c r="L325" i="22"/>
  <c r="K325" i="22"/>
  <c r="J325" i="22"/>
  <c r="I325" i="22"/>
  <c r="H325" i="22"/>
  <c r="G325" i="22"/>
  <c r="F325" i="22"/>
  <c r="E325" i="22"/>
  <c r="D325" i="22"/>
  <c r="P324" i="22"/>
  <c r="O324" i="22"/>
  <c r="N324" i="22"/>
  <c r="M324" i="22"/>
  <c r="L324" i="22"/>
  <c r="K324" i="22"/>
  <c r="J324" i="22"/>
  <c r="I324" i="22"/>
  <c r="H324" i="22"/>
  <c r="G324" i="22"/>
  <c r="F324" i="22"/>
  <c r="E324" i="22"/>
  <c r="D324" i="22"/>
  <c r="P323" i="22"/>
  <c r="O323" i="22"/>
  <c r="N323" i="22"/>
  <c r="M323" i="22"/>
  <c r="L323" i="22"/>
  <c r="K323" i="22"/>
  <c r="J323" i="22"/>
  <c r="I323" i="22"/>
  <c r="H323" i="22"/>
  <c r="G323" i="22"/>
  <c r="F323" i="22"/>
  <c r="E323" i="22"/>
  <c r="D323" i="22"/>
  <c r="P322" i="22"/>
  <c r="O322" i="22"/>
  <c r="N322" i="22"/>
  <c r="M322" i="22"/>
  <c r="L322" i="22"/>
  <c r="K322" i="22"/>
  <c r="J322" i="22"/>
  <c r="I322" i="22"/>
  <c r="H322" i="22"/>
  <c r="G322" i="22"/>
  <c r="F322" i="22"/>
  <c r="E322" i="22"/>
  <c r="D322" i="22"/>
  <c r="P321" i="22"/>
  <c r="O321" i="22"/>
  <c r="N321" i="22"/>
  <c r="M321" i="22"/>
  <c r="L321" i="22"/>
  <c r="K321" i="22"/>
  <c r="J321" i="22"/>
  <c r="I321" i="22"/>
  <c r="H321" i="22"/>
  <c r="G321" i="22"/>
  <c r="F321" i="22"/>
  <c r="E321" i="22"/>
  <c r="D321" i="22"/>
  <c r="P320" i="22"/>
  <c r="O320" i="22"/>
  <c r="N320" i="22"/>
  <c r="M320" i="22"/>
  <c r="L320" i="22"/>
  <c r="K320" i="22"/>
  <c r="J320" i="22"/>
  <c r="I320" i="22"/>
  <c r="H320" i="22"/>
  <c r="G320" i="22"/>
  <c r="F320" i="22"/>
  <c r="E320" i="22"/>
  <c r="D320" i="22"/>
  <c r="P319" i="22"/>
  <c r="O319" i="22"/>
  <c r="N319" i="22"/>
  <c r="M319" i="22"/>
  <c r="L319" i="22"/>
  <c r="K319" i="22"/>
  <c r="J319" i="22"/>
  <c r="I319" i="22"/>
  <c r="H319" i="22"/>
  <c r="G319" i="22"/>
  <c r="F319" i="22"/>
  <c r="E319" i="22"/>
  <c r="D319" i="22"/>
  <c r="P318" i="22"/>
  <c r="O318" i="22"/>
  <c r="N318" i="22"/>
  <c r="M318" i="22"/>
  <c r="L318" i="22"/>
  <c r="K318" i="22"/>
  <c r="J318" i="22"/>
  <c r="I318" i="22"/>
  <c r="H318" i="22"/>
  <c r="G318" i="22"/>
  <c r="F318" i="22"/>
  <c r="E318" i="22"/>
  <c r="D318" i="22"/>
  <c r="P317" i="22"/>
  <c r="O317" i="22"/>
  <c r="N317" i="22"/>
  <c r="M317" i="22"/>
  <c r="L317" i="22"/>
  <c r="K317" i="22"/>
  <c r="J317" i="22"/>
  <c r="I317" i="22"/>
  <c r="H317" i="22"/>
  <c r="G317" i="22"/>
  <c r="F317" i="22"/>
  <c r="E317" i="22"/>
  <c r="D317" i="22"/>
  <c r="P316" i="22"/>
  <c r="O316" i="22"/>
  <c r="N316" i="22"/>
  <c r="M316" i="22"/>
  <c r="L316" i="22"/>
  <c r="K316" i="22"/>
  <c r="J316" i="22"/>
  <c r="I316" i="22"/>
  <c r="H316" i="22"/>
  <c r="G316" i="22"/>
  <c r="F316" i="22"/>
  <c r="E316" i="22"/>
  <c r="D316" i="22"/>
  <c r="P315" i="22"/>
  <c r="O315" i="22"/>
  <c r="N315" i="22"/>
  <c r="M315" i="22"/>
  <c r="L315" i="22"/>
  <c r="K315" i="22"/>
  <c r="J315" i="22"/>
  <c r="I315" i="22"/>
  <c r="H315" i="22"/>
  <c r="G315" i="22"/>
  <c r="F315" i="22"/>
  <c r="E315" i="22"/>
  <c r="D315" i="22"/>
  <c r="D314" i="22"/>
  <c r="P313" i="22"/>
  <c r="O313" i="22"/>
  <c r="N313" i="22"/>
  <c r="M313" i="22"/>
  <c r="L313" i="22"/>
  <c r="K313" i="22"/>
  <c r="J313" i="22"/>
  <c r="I313" i="22"/>
  <c r="H313" i="22"/>
  <c r="G313" i="22"/>
  <c r="F313" i="22"/>
  <c r="E313" i="22"/>
  <c r="D313" i="22"/>
  <c r="P312" i="22"/>
  <c r="O312" i="22"/>
  <c r="N312" i="22"/>
  <c r="M312" i="22"/>
  <c r="L312" i="22"/>
  <c r="K312" i="22"/>
  <c r="J312" i="22"/>
  <c r="I312" i="22"/>
  <c r="H312" i="22"/>
  <c r="G312" i="22"/>
  <c r="F312" i="22"/>
  <c r="E312" i="22"/>
  <c r="D312" i="22"/>
  <c r="P311" i="22"/>
  <c r="O311" i="22"/>
  <c r="N311" i="22"/>
  <c r="M311" i="22"/>
  <c r="L311" i="22"/>
  <c r="K311" i="22"/>
  <c r="J311" i="22"/>
  <c r="I311" i="22"/>
  <c r="H311" i="22"/>
  <c r="G311" i="22"/>
  <c r="F311" i="22"/>
  <c r="E311" i="22"/>
  <c r="D311" i="22"/>
  <c r="P310" i="22"/>
  <c r="O310" i="22"/>
  <c r="N310" i="22"/>
  <c r="M310" i="22"/>
  <c r="L310" i="22"/>
  <c r="K310" i="22"/>
  <c r="J310" i="22"/>
  <c r="I310" i="22"/>
  <c r="H310" i="22"/>
  <c r="G310" i="22"/>
  <c r="F310" i="22"/>
  <c r="E310" i="22"/>
  <c r="D310" i="22"/>
  <c r="P309" i="22"/>
  <c r="O309" i="22"/>
  <c r="N309" i="22"/>
  <c r="M309" i="22"/>
  <c r="L309" i="22"/>
  <c r="K309" i="22"/>
  <c r="J309" i="22"/>
  <c r="I309" i="22"/>
  <c r="H309" i="22"/>
  <c r="G309" i="22"/>
  <c r="F309" i="22"/>
  <c r="E309" i="22"/>
  <c r="D309" i="22"/>
  <c r="P308" i="22"/>
  <c r="O308" i="22"/>
  <c r="N308" i="22"/>
  <c r="M308" i="22"/>
  <c r="L308" i="22"/>
  <c r="K308" i="22"/>
  <c r="J308" i="22"/>
  <c r="I308" i="22"/>
  <c r="H308" i="22"/>
  <c r="G308" i="22"/>
  <c r="F308" i="22"/>
  <c r="E308" i="22"/>
  <c r="D308" i="22"/>
  <c r="P307" i="22"/>
  <c r="O307" i="22"/>
  <c r="N307" i="22"/>
  <c r="M307" i="22"/>
  <c r="L307" i="22"/>
  <c r="K307" i="22"/>
  <c r="J307" i="22"/>
  <c r="I307" i="22"/>
  <c r="H307" i="22"/>
  <c r="G307" i="22"/>
  <c r="F307" i="22"/>
  <c r="E307" i="22"/>
  <c r="D307" i="22"/>
  <c r="P306" i="22"/>
  <c r="O306" i="22"/>
  <c r="N306" i="22"/>
  <c r="M306" i="22"/>
  <c r="L306" i="22"/>
  <c r="K306" i="22"/>
  <c r="J306" i="22"/>
  <c r="I306" i="22"/>
  <c r="H306" i="22"/>
  <c r="G306" i="22"/>
  <c r="F306" i="22"/>
  <c r="E306" i="22"/>
  <c r="D306" i="22"/>
  <c r="AG305" i="22"/>
  <c r="AF305" i="22"/>
  <c r="AE305" i="22"/>
  <c r="AD305" i="22"/>
  <c r="AC305" i="22"/>
  <c r="AB305" i="22"/>
  <c r="AA305" i="22"/>
  <c r="Z305" i="22"/>
  <c r="Y305" i="22"/>
  <c r="X305" i="22"/>
  <c r="W305" i="22"/>
  <c r="S305" i="22"/>
  <c r="R305" i="22"/>
  <c r="P305" i="22"/>
  <c r="O305" i="22"/>
  <c r="N305" i="22"/>
  <c r="M305" i="22"/>
  <c r="L305" i="22"/>
  <c r="K305" i="22"/>
  <c r="J305" i="22"/>
  <c r="I305" i="22"/>
  <c r="H305" i="22"/>
  <c r="G305" i="22"/>
  <c r="F305" i="22"/>
  <c r="E305" i="22"/>
  <c r="D305" i="22"/>
  <c r="P304" i="22"/>
  <c r="O304" i="22"/>
  <c r="N304" i="22"/>
  <c r="M304" i="22"/>
  <c r="L304" i="22"/>
  <c r="K304" i="22"/>
  <c r="J304" i="22"/>
  <c r="I304" i="22"/>
  <c r="H304" i="22"/>
  <c r="G304" i="22"/>
  <c r="F304" i="22"/>
  <c r="E304" i="22"/>
  <c r="D304" i="22"/>
  <c r="P303" i="22"/>
  <c r="O303" i="22"/>
  <c r="N303" i="22"/>
  <c r="M303" i="22"/>
  <c r="L303" i="22"/>
  <c r="K303" i="22"/>
  <c r="J303" i="22"/>
  <c r="I303" i="22"/>
  <c r="H303" i="22"/>
  <c r="G303" i="22"/>
  <c r="F303" i="22"/>
  <c r="E303" i="22"/>
  <c r="D303" i="22"/>
  <c r="P302" i="22"/>
  <c r="O302" i="22"/>
  <c r="N302" i="22"/>
  <c r="M302" i="22"/>
  <c r="L302" i="22"/>
  <c r="K302" i="22"/>
  <c r="J302" i="22"/>
  <c r="I302" i="22"/>
  <c r="H302" i="22"/>
  <c r="G302" i="22"/>
  <c r="F302" i="22"/>
  <c r="E302" i="22"/>
  <c r="D302" i="22"/>
  <c r="P301" i="22"/>
  <c r="O301" i="22"/>
  <c r="N301" i="22"/>
  <c r="M301" i="22"/>
  <c r="L301" i="22"/>
  <c r="K301" i="22"/>
  <c r="J301" i="22"/>
  <c r="I301" i="22"/>
  <c r="H301" i="22"/>
  <c r="G301" i="22"/>
  <c r="F301" i="22"/>
  <c r="E301" i="22"/>
  <c r="D301" i="22"/>
  <c r="P300" i="22"/>
  <c r="O300" i="22"/>
  <c r="N300" i="22"/>
  <c r="M300" i="22"/>
  <c r="L300" i="22"/>
  <c r="K300" i="22"/>
  <c r="J300" i="22"/>
  <c r="I300" i="22"/>
  <c r="H300" i="22"/>
  <c r="G300" i="22"/>
  <c r="F300" i="22"/>
  <c r="E300" i="22"/>
  <c r="D300" i="22"/>
  <c r="P299" i="22"/>
  <c r="O299" i="22"/>
  <c r="N299" i="22"/>
  <c r="M299" i="22"/>
  <c r="L299" i="22"/>
  <c r="K299" i="22"/>
  <c r="J299" i="22"/>
  <c r="I299" i="22"/>
  <c r="H299" i="22"/>
  <c r="G299" i="22"/>
  <c r="F299" i="22"/>
  <c r="E299" i="22"/>
  <c r="D299" i="22"/>
  <c r="P298" i="22"/>
  <c r="O298" i="22"/>
  <c r="N298" i="22"/>
  <c r="M298" i="22"/>
  <c r="L298" i="22"/>
  <c r="K298" i="22"/>
  <c r="J298" i="22"/>
  <c r="I298" i="22"/>
  <c r="H298" i="22"/>
  <c r="G298" i="22"/>
  <c r="F298" i="22"/>
  <c r="E298" i="22"/>
  <c r="D298" i="22"/>
  <c r="P297" i="22"/>
  <c r="O297" i="22"/>
  <c r="N297" i="22"/>
  <c r="M297" i="22"/>
  <c r="L297" i="22"/>
  <c r="K297" i="22"/>
  <c r="J297" i="22"/>
  <c r="I297" i="22"/>
  <c r="H297" i="22"/>
  <c r="G297" i="22"/>
  <c r="F297" i="22"/>
  <c r="E297" i="22"/>
  <c r="D297" i="22"/>
  <c r="P296" i="22"/>
  <c r="O296" i="22"/>
  <c r="N296" i="22"/>
  <c r="M296" i="22"/>
  <c r="L296" i="22"/>
  <c r="K296" i="22"/>
  <c r="J296" i="22"/>
  <c r="I296" i="22"/>
  <c r="H296" i="22"/>
  <c r="G296" i="22"/>
  <c r="F296" i="22"/>
  <c r="E296" i="22"/>
  <c r="D296" i="22"/>
  <c r="P295" i="22"/>
  <c r="O295" i="22"/>
  <c r="N295" i="22"/>
  <c r="M295" i="22"/>
  <c r="L295" i="22"/>
  <c r="K295" i="22"/>
  <c r="J295" i="22"/>
  <c r="I295" i="22"/>
  <c r="H295" i="22"/>
  <c r="G295" i="22"/>
  <c r="F295" i="22"/>
  <c r="E295" i="22"/>
  <c r="D295" i="22"/>
  <c r="P294" i="22"/>
  <c r="O294" i="22"/>
  <c r="N294" i="22"/>
  <c r="M294" i="22"/>
  <c r="L294" i="22"/>
  <c r="K294" i="22"/>
  <c r="J294" i="22"/>
  <c r="I294" i="22"/>
  <c r="H294" i="22"/>
  <c r="G294" i="22"/>
  <c r="F294" i="22"/>
  <c r="E294" i="22"/>
  <c r="D294" i="22"/>
  <c r="D293" i="22"/>
  <c r="P292" i="22"/>
  <c r="O292" i="22"/>
  <c r="N292" i="22"/>
  <c r="M292" i="22"/>
  <c r="L292" i="22"/>
  <c r="K292" i="22"/>
  <c r="J292" i="22"/>
  <c r="I292" i="22"/>
  <c r="H292" i="22"/>
  <c r="G292" i="22"/>
  <c r="F292" i="22"/>
  <c r="E292" i="22"/>
  <c r="D292" i="22"/>
  <c r="P291" i="22"/>
  <c r="O291" i="22"/>
  <c r="N291" i="22"/>
  <c r="M291" i="22"/>
  <c r="L291" i="22"/>
  <c r="K291" i="22"/>
  <c r="J291" i="22"/>
  <c r="I291" i="22"/>
  <c r="H291" i="22"/>
  <c r="G291" i="22"/>
  <c r="F291" i="22"/>
  <c r="E291" i="22"/>
  <c r="D291" i="22"/>
  <c r="P290" i="22"/>
  <c r="O290" i="22"/>
  <c r="N290" i="22"/>
  <c r="M290" i="22"/>
  <c r="L290" i="22"/>
  <c r="K290" i="22"/>
  <c r="J290" i="22"/>
  <c r="I290" i="22"/>
  <c r="H290" i="22"/>
  <c r="G290" i="22"/>
  <c r="F290" i="22"/>
  <c r="E290" i="22"/>
  <c r="D290" i="22"/>
  <c r="P289" i="22"/>
  <c r="O289" i="22"/>
  <c r="N289" i="22"/>
  <c r="M289" i="22"/>
  <c r="L289" i="22"/>
  <c r="K289" i="22"/>
  <c r="J289" i="22"/>
  <c r="I289" i="22"/>
  <c r="H289" i="22"/>
  <c r="G289" i="22"/>
  <c r="F289" i="22"/>
  <c r="E289" i="22"/>
  <c r="D289" i="22"/>
  <c r="P288" i="22"/>
  <c r="O288" i="22"/>
  <c r="N288" i="22"/>
  <c r="M288" i="22"/>
  <c r="L288" i="22"/>
  <c r="K288" i="22"/>
  <c r="J288" i="22"/>
  <c r="I288" i="22"/>
  <c r="H288" i="22"/>
  <c r="G288" i="22"/>
  <c r="F288" i="22"/>
  <c r="E288" i="22"/>
  <c r="D288" i="22"/>
  <c r="P287" i="22"/>
  <c r="O287" i="22"/>
  <c r="N287" i="22"/>
  <c r="M287" i="22"/>
  <c r="L287" i="22"/>
  <c r="K287" i="22"/>
  <c r="J287" i="22"/>
  <c r="I287" i="22"/>
  <c r="H287" i="22"/>
  <c r="G287" i="22"/>
  <c r="F287" i="22"/>
  <c r="E287" i="22"/>
  <c r="D287" i="22"/>
  <c r="P286" i="22"/>
  <c r="O286" i="22"/>
  <c r="N286" i="22"/>
  <c r="M286" i="22"/>
  <c r="L286" i="22"/>
  <c r="K286" i="22"/>
  <c r="J286" i="22"/>
  <c r="I286" i="22"/>
  <c r="H286" i="22"/>
  <c r="G286" i="22"/>
  <c r="F286" i="22"/>
  <c r="E286" i="22"/>
  <c r="D286" i="22"/>
  <c r="P285" i="22"/>
  <c r="O285" i="22"/>
  <c r="N285" i="22"/>
  <c r="M285" i="22"/>
  <c r="L285" i="22"/>
  <c r="K285" i="22"/>
  <c r="J285" i="22"/>
  <c r="I285" i="22"/>
  <c r="H285" i="22"/>
  <c r="G285" i="22"/>
  <c r="F285" i="22"/>
  <c r="E285" i="22"/>
  <c r="D285" i="22"/>
  <c r="P284" i="22"/>
  <c r="O284" i="22"/>
  <c r="N284" i="22"/>
  <c r="M284" i="22"/>
  <c r="L284" i="22"/>
  <c r="K284" i="22"/>
  <c r="J284" i="22"/>
  <c r="I284" i="22"/>
  <c r="H284" i="22"/>
  <c r="G284" i="22"/>
  <c r="F284" i="22"/>
  <c r="E284" i="22"/>
  <c r="D284" i="22"/>
  <c r="P283" i="22"/>
  <c r="O283" i="22"/>
  <c r="N283" i="22"/>
  <c r="M283" i="22"/>
  <c r="L283" i="22"/>
  <c r="K283" i="22"/>
  <c r="J283" i="22"/>
  <c r="I283" i="22"/>
  <c r="H283" i="22"/>
  <c r="G283" i="22"/>
  <c r="F283" i="22"/>
  <c r="E283" i="22"/>
  <c r="D283" i="22"/>
  <c r="P282" i="22"/>
  <c r="O282" i="22"/>
  <c r="N282" i="22"/>
  <c r="M282" i="22"/>
  <c r="L282" i="22"/>
  <c r="K282" i="22"/>
  <c r="J282" i="22"/>
  <c r="I282" i="22"/>
  <c r="H282" i="22"/>
  <c r="G282" i="22"/>
  <c r="F282" i="22"/>
  <c r="E282" i="22"/>
  <c r="D282" i="22"/>
  <c r="P281" i="22"/>
  <c r="O281" i="22"/>
  <c r="N281" i="22"/>
  <c r="M281" i="22"/>
  <c r="L281" i="22"/>
  <c r="K281" i="22"/>
  <c r="J281" i="22"/>
  <c r="I281" i="22"/>
  <c r="H281" i="22"/>
  <c r="G281" i="22"/>
  <c r="F281" i="22"/>
  <c r="E281" i="22"/>
  <c r="D281" i="22"/>
  <c r="P280" i="22"/>
  <c r="O280" i="22"/>
  <c r="N280" i="22"/>
  <c r="M280" i="22"/>
  <c r="L280" i="22"/>
  <c r="K280" i="22"/>
  <c r="J280" i="22"/>
  <c r="I280" i="22"/>
  <c r="H280" i="22"/>
  <c r="G280" i="22"/>
  <c r="F280" i="22"/>
  <c r="E280" i="22"/>
  <c r="D280" i="22"/>
  <c r="P279" i="22"/>
  <c r="O279" i="22"/>
  <c r="N279" i="22"/>
  <c r="M279" i="22"/>
  <c r="L279" i="22"/>
  <c r="K279" i="22"/>
  <c r="J279" i="22"/>
  <c r="I279" i="22"/>
  <c r="H279" i="22"/>
  <c r="G279" i="22"/>
  <c r="F279" i="22"/>
  <c r="E279" i="22"/>
  <c r="D279" i="22"/>
  <c r="P278" i="22"/>
  <c r="O278" i="22"/>
  <c r="N278" i="22"/>
  <c r="M278" i="22"/>
  <c r="L278" i="22"/>
  <c r="K278" i="22"/>
  <c r="J278" i="22"/>
  <c r="I278" i="22"/>
  <c r="H278" i="22"/>
  <c r="G278" i="22"/>
  <c r="F278" i="22"/>
  <c r="E278" i="22"/>
  <c r="D278" i="22"/>
  <c r="P277" i="22"/>
  <c r="O277" i="22"/>
  <c r="N277" i="22"/>
  <c r="M277" i="22"/>
  <c r="L277" i="22"/>
  <c r="K277" i="22"/>
  <c r="J277" i="22"/>
  <c r="I277" i="22"/>
  <c r="H277" i="22"/>
  <c r="G277" i="22"/>
  <c r="F277" i="22"/>
  <c r="E277" i="22"/>
  <c r="D277" i="22"/>
  <c r="P276" i="22"/>
  <c r="O276" i="22"/>
  <c r="N276" i="22"/>
  <c r="M276" i="22"/>
  <c r="L276" i="22"/>
  <c r="K276" i="22"/>
  <c r="J276" i="22"/>
  <c r="I276" i="22"/>
  <c r="H276" i="22"/>
  <c r="G276" i="22"/>
  <c r="F276" i="22"/>
  <c r="E276" i="22"/>
  <c r="D276" i="22"/>
  <c r="P275" i="22"/>
  <c r="O275" i="22"/>
  <c r="N275" i="22"/>
  <c r="M275" i="22"/>
  <c r="L275" i="22"/>
  <c r="K275" i="22"/>
  <c r="J275" i="22"/>
  <c r="I275" i="22"/>
  <c r="H275" i="22"/>
  <c r="G275" i="22"/>
  <c r="F275" i="22"/>
  <c r="E275" i="22"/>
  <c r="D275" i="22"/>
  <c r="P274" i="22"/>
  <c r="O274" i="22"/>
  <c r="N274" i="22"/>
  <c r="M274" i="22"/>
  <c r="L274" i="22"/>
  <c r="K274" i="22"/>
  <c r="J274" i="22"/>
  <c r="I274" i="22"/>
  <c r="H274" i="22"/>
  <c r="G274" i="22"/>
  <c r="F274" i="22"/>
  <c r="E274" i="22"/>
  <c r="D274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P270" i="22"/>
  <c r="O270" i="22"/>
  <c r="N270" i="22"/>
  <c r="M270" i="22"/>
  <c r="L270" i="22"/>
  <c r="K270" i="22"/>
  <c r="J270" i="22"/>
  <c r="I270" i="22"/>
  <c r="H270" i="22"/>
  <c r="G270" i="22"/>
  <c r="F270" i="22"/>
  <c r="E270" i="22"/>
  <c r="D270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P268" i="22"/>
  <c r="O268" i="22"/>
  <c r="N268" i="22"/>
  <c r="M268" i="22"/>
  <c r="L268" i="22"/>
  <c r="K268" i="22"/>
  <c r="J268" i="22"/>
  <c r="I268" i="22"/>
  <c r="H268" i="22"/>
  <c r="G268" i="22"/>
  <c r="F268" i="22"/>
  <c r="E268" i="22"/>
  <c r="D268" i="22"/>
  <c r="P267" i="22"/>
  <c r="O267" i="22"/>
  <c r="N267" i="22"/>
  <c r="M267" i="22"/>
  <c r="L267" i="22"/>
  <c r="K267" i="22"/>
  <c r="J267" i="22"/>
  <c r="I267" i="22"/>
  <c r="H267" i="22"/>
  <c r="G267" i="22"/>
  <c r="F267" i="22"/>
  <c r="E267" i="22"/>
  <c r="D267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D263" i="22"/>
  <c r="P262" i="22"/>
  <c r="O262" i="22"/>
  <c r="N262" i="22"/>
  <c r="M262" i="22"/>
  <c r="L262" i="22"/>
  <c r="K262" i="22"/>
  <c r="J262" i="22"/>
  <c r="I262" i="22"/>
  <c r="H262" i="22"/>
  <c r="G262" i="22"/>
  <c r="F262" i="22"/>
  <c r="E262" i="22"/>
  <c r="D262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P260" i="22"/>
  <c r="O260" i="22"/>
  <c r="N260" i="22"/>
  <c r="M260" i="22"/>
  <c r="L260" i="22"/>
  <c r="K260" i="22"/>
  <c r="J260" i="22"/>
  <c r="I260" i="22"/>
  <c r="H260" i="22"/>
  <c r="G260" i="22"/>
  <c r="F260" i="22"/>
  <c r="E260" i="22"/>
  <c r="D260" i="22"/>
  <c r="P259" i="22"/>
  <c r="O259" i="22"/>
  <c r="N259" i="22"/>
  <c r="M259" i="22"/>
  <c r="L259" i="22"/>
  <c r="K259" i="22"/>
  <c r="J259" i="22"/>
  <c r="I259" i="22"/>
  <c r="H259" i="22"/>
  <c r="G259" i="22"/>
  <c r="F259" i="22"/>
  <c r="E259" i="22"/>
  <c r="D259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P257" i="22"/>
  <c r="O257" i="22"/>
  <c r="N257" i="22"/>
  <c r="M257" i="22"/>
  <c r="L257" i="22"/>
  <c r="K257" i="22"/>
  <c r="J257" i="22"/>
  <c r="I257" i="22"/>
  <c r="H257" i="22"/>
  <c r="G257" i="22"/>
  <c r="F257" i="22"/>
  <c r="E257" i="22"/>
  <c r="D257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P254" i="22"/>
  <c r="O254" i="22"/>
  <c r="N254" i="22"/>
  <c r="M254" i="22"/>
  <c r="L254" i="22"/>
  <c r="K254" i="22"/>
  <c r="J254" i="22"/>
  <c r="I254" i="22"/>
  <c r="H254" i="22"/>
  <c r="G254" i="22"/>
  <c r="F254" i="22"/>
  <c r="E254" i="22"/>
  <c r="D254" i="22"/>
  <c r="P253" i="22"/>
  <c r="O253" i="22"/>
  <c r="N253" i="22"/>
  <c r="M253" i="22"/>
  <c r="L253" i="22"/>
  <c r="K253" i="22"/>
  <c r="J253" i="22"/>
  <c r="I253" i="22"/>
  <c r="H253" i="22"/>
  <c r="G253" i="22"/>
  <c r="F253" i="22"/>
  <c r="E253" i="22"/>
  <c r="D253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P246" i="22"/>
  <c r="O246" i="22"/>
  <c r="N246" i="22"/>
  <c r="M246" i="22"/>
  <c r="L246" i="22"/>
  <c r="K246" i="22"/>
  <c r="J246" i="22"/>
  <c r="I246" i="22"/>
  <c r="H246" i="22"/>
  <c r="G246" i="22"/>
  <c r="F246" i="22"/>
  <c r="E246" i="22"/>
  <c r="D246" i="22"/>
  <c r="P245" i="22"/>
  <c r="O245" i="22"/>
  <c r="N245" i="22"/>
  <c r="M245" i="22"/>
  <c r="L245" i="22"/>
  <c r="K245" i="22"/>
  <c r="J245" i="22"/>
  <c r="I245" i="22"/>
  <c r="H245" i="22"/>
  <c r="G245" i="22"/>
  <c r="F245" i="22"/>
  <c r="E245" i="22"/>
  <c r="D245" i="22"/>
  <c r="P244" i="22"/>
  <c r="O244" i="22"/>
  <c r="N244" i="22"/>
  <c r="M244" i="22"/>
  <c r="L244" i="22"/>
  <c r="K244" i="22"/>
  <c r="J244" i="22"/>
  <c r="I244" i="22"/>
  <c r="H244" i="22"/>
  <c r="G244" i="22"/>
  <c r="F244" i="22"/>
  <c r="E244" i="22"/>
  <c r="D244" i="22"/>
  <c r="P243" i="22"/>
  <c r="O243" i="22"/>
  <c r="N243" i="22"/>
  <c r="M243" i="22"/>
  <c r="L243" i="22"/>
  <c r="K243" i="22"/>
  <c r="J243" i="22"/>
  <c r="I243" i="22"/>
  <c r="H243" i="22"/>
  <c r="G243" i="22"/>
  <c r="F243" i="22"/>
  <c r="E243" i="22"/>
  <c r="D243" i="22"/>
  <c r="D242" i="22"/>
  <c r="P241" i="22"/>
  <c r="O241" i="22"/>
  <c r="N241" i="22"/>
  <c r="M241" i="22"/>
  <c r="L241" i="22"/>
  <c r="K241" i="22"/>
  <c r="J241" i="22"/>
  <c r="I241" i="22"/>
  <c r="H241" i="22"/>
  <c r="G241" i="22"/>
  <c r="F241" i="22"/>
  <c r="E241" i="22"/>
  <c r="D241" i="22"/>
  <c r="P240" i="22"/>
  <c r="O240" i="22"/>
  <c r="N240" i="22"/>
  <c r="M240" i="22"/>
  <c r="L240" i="22"/>
  <c r="K240" i="22"/>
  <c r="J240" i="22"/>
  <c r="I240" i="22"/>
  <c r="H240" i="22"/>
  <c r="G240" i="22"/>
  <c r="F240" i="22"/>
  <c r="E240" i="22"/>
  <c r="D240" i="22"/>
  <c r="P239" i="22"/>
  <c r="O239" i="22"/>
  <c r="N239" i="22"/>
  <c r="M239" i="22"/>
  <c r="L239" i="22"/>
  <c r="K239" i="22"/>
  <c r="J239" i="22"/>
  <c r="I239" i="22"/>
  <c r="H239" i="22"/>
  <c r="G239" i="22"/>
  <c r="F239" i="22"/>
  <c r="E239" i="22"/>
  <c r="D239" i="22"/>
  <c r="P238" i="22"/>
  <c r="O238" i="22"/>
  <c r="N238" i="22"/>
  <c r="M238" i="22"/>
  <c r="L238" i="22"/>
  <c r="K238" i="22"/>
  <c r="J238" i="22"/>
  <c r="I238" i="22"/>
  <c r="H238" i="22"/>
  <c r="G238" i="22"/>
  <c r="F238" i="22"/>
  <c r="E238" i="22"/>
  <c r="D238" i="22"/>
  <c r="P237" i="22"/>
  <c r="O237" i="22"/>
  <c r="N237" i="22"/>
  <c r="M237" i="22"/>
  <c r="L237" i="22"/>
  <c r="K237" i="22"/>
  <c r="J237" i="22"/>
  <c r="I237" i="22"/>
  <c r="H237" i="22"/>
  <c r="G237" i="22"/>
  <c r="F237" i="22"/>
  <c r="E237" i="22"/>
  <c r="D237" i="22"/>
  <c r="P236" i="22"/>
  <c r="O236" i="22"/>
  <c r="N236" i="22"/>
  <c r="M236" i="22"/>
  <c r="L236" i="22"/>
  <c r="K236" i="22"/>
  <c r="J236" i="22"/>
  <c r="I236" i="22"/>
  <c r="H236" i="22"/>
  <c r="G236" i="22"/>
  <c r="F236" i="22"/>
  <c r="E236" i="22"/>
  <c r="D236" i="22"/>
  <c r="P235" i="22"/>
  <c r="O235" i="22"/>
  <c r="N235" i="22"/>
  <c r="M235" i="22"/>
  <c r="L235" i="22"/>
  <c r="K235" i="22"/>
  <c r="J235" i="22"/>
  <c r="I235" i="22"/>
  <c r="H235" i="22"/>
  <c r="G235" i="22"/>
  <c r="F235" i="22"/>
  <c r="E235" i="22"/>
  <c r="D235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D234" i="22"/>
  <c r="P233" i="22"/>
  <c r="O233" i="22"/>
  <c r="N233" i="22"/>
  <c r="M233" i="22"/>
  <c r="L233" i="22"/>
  <c r="K233" i="22"/>
  <c r="J233" i="22"/>
  <c r="I233" i="22"/>
  <c r="H233" i="22"/>
  <c r="G233" i="22"/>
  <c r="F233" i="22"/>
  <c r="E233" i="22"/>
  <c r="D233" i="22"/>
  <c r="P232" i="22"/>
  <c r="O232" i="22"/>
  <c r="N232" i="22"/>
  <c r="M232" i="22"/>
  <c r="L232" i="22"/>
  <c r="K232" i="22"/>
  <c r="J232" i="22"/>
  <c r="I232" i="22"/>
  <c r="H232" i="22"/>
  <c r="G232" i="22"/>
  <c r="F232" i="22"/>
  <c r="E232" i="22"/>
  <c r="D232" i="22"/>
  <c r="P231" i="22"/>
  <c r="O231" i="22"/>
  <c r="N231" i="22"/>
  <c r="M231" i="22"/>
  <c r="L231" i="22"/>
  <c r="K231" i="22"/>
  <c r="J231" i="22"/>
  <c r="I231" i="22"/>
  <c r="H231" i="22"/>
  <c r="G231" i="22"/>
  <c r="F231" i="22"/>
  <c r="E231" i="22"/>
  <c r="D231" i="22"/>
  <c r="P230" i="22"/>
  <c r="O230" i="22"/>
  <c r="N230" i="22"/>
  <c r="M230" i="22"/>
  <c r="L230" i="22"/>
  <c r="K230" i="22"/>
  <c r="J230" i="22"/>
  <c r="I230" i="22"/>
  <c r="H230" i="22"/>
  <c r="G230" i="22"/>
  <c r="F230" i="22"/>
  <c r="E230" i="22"/>
  <c r="D230" i="22"/>
  <c r="P229" i="22"/>
  <c r="O229" i="22"/>
  <c r="N229" i="22"/>
  <c r="M229" i="22"/>
  <c r="L229" i="22"/>
  <c r="K229" i="22"/>
  <c r="J229" i="22"/>
  <c r="I229" i="22"/>
  <c r="H229" i="22"/>
  <c r="G229" i="22"/>
  <c r="F229" i="22"/>
  <c r="E229" i="22"/>
  <c r="D229" i="22"/>
  <c r="P228" i="22"/>
  <c r="O228" i="22"/>
  <c r="N228" i="22"/>
  <c r="M228" i="22"/>
  <c r="L228" i="22"/>
  <c r="K228" i="22"/>
  <c r="J228" i="22"/>
  <c r="I228" i="22"/>
  <c r="H228" i="22"/>
  <c r="G228" i="22"/>
  <c r="F228" i="22"/>
  <c r="E228" i="22"/>
  <c r="D228" i="22"/>
  <c r="P227" i="22"/>
  <c r="O227" i="22"/>
  <c r="N227" i="22"/>
  <c r="M227" i="22"/>
  <c r="L227" i="22"/>
  <c r="K227" i="22"/>
  <c r="J227" i="22"/>
  <c r="I227" i="22"/>
  <c r="H227" i="22"/>
  <c r="G227" i="22"/>
  <c r="F227" i="22"/>
  <c r="E227" i="22"/>
  <c r="D227" i="22"/>
  <c r="P226" i="22"/>
  <c r="O226" i="22"/>
  <c r="N226" i="22"/>
  <c r="M226" i="22"/>
  <c r="L226" i="22"/>
  <c r="K226" i="22"/>
  <c r="J226" i="22"/>
  <c r="I226" i="22"/>
  <c r="H226" i="22"/>
  <c r="G226" i="22"/>
  <c r="F226" i="22"/>
  <c r="E226" i="22"/>
  <c r="D226" i="22"/>
  <c r="P225" i="22"/>
  <c r="O225" i="22"/>
  <c r="N225" i="22"/>
  <c r="M225" i="22"/>
  <c r="L225" i="22"/>
  <c r="K225" i="22"/>
  <c r="J225" i="22"/>
  <c r="I225" i="22"/>
  <c r="H225" i="22"/>
  <c r="G225" i="22"/>
  <c r="F225" i="22"/>
  <c r="E225" i="22"/>
  <c r="D225" i="22"/>
  <c r="P224" i="22"/>
  <c r="O224" i="22"/>
  <c r="N224" i="22"/>
  <c r="M224" i="22"/>
  <c r="L224" i="22"/>
  <c r="K224" i="22"/>
  <c r="J224" i="22"/>
  <c r="I224" i="22"/>
  <c r="H224" i="22"/>
  <c r="G224" i="22"/>
  <c r="F224" i="22"/>
  <c r="E224" i="22"/>
  <c r="D224" i="22"/>
  <c r="P223" i="22"/>
  <c r="O223" i="22"/>
  <c r="N223" i="22"/>
  <c r="M223" i="22"/>
  <c r="L223" i="22"/>
  <c r="K223" i="22"/>
  <c r="J223" i="22"/>
  <c r="I223" i="22"/>
  <c r="H223" i="22"/>
  <c r="G223" i="22"/>
  <c r="F223" i="22"/>
  <c r="E223" i="22"/>
  <c r="D223" i="22"/>
  <c r="P222" i="22"/>
  <c r="O222" i="22"/>
  <c r="N222" i="22"/>
  <c r="M222" i="22"/>
  <c r="L222" i="22"/>
  <c r="K222" i="22"/>
  <c r="J222" i="22"/>
  <c r="I222" i="22"/>
  <c r="H222" i="22"/>
  <c r="G222" i="22"/>
  <c r="F222" i="22"/>
  <c r="E222" i="22"/>
  <c r="D222" i="22"/>
  <c r="P221" i="22"/>
  <c r="O221" i="22"/>
  <c r="N221" i="22"/>
  <c r="M221" i="22"/>
  <c r="L221" i="22"/>
  <c r="K221" i="22"/>
  <c r="J221" i="22"/>
  <c r="I221" i="22"/>
  <c r="H221" i="22"/>
  <c r="G221" i="22"/>
  <c r="F221" i="22"/>
  <c r="E221" i="22"/>
  <c r="D221" i="22"/>
  <c r="P220" i="22"/>
  <c r="O220" i="22"/>
  <c r="N220" i="22"/>
  <c r="M220" i="22"/>
  <c r="L220" i="22"/>
  <c r="K220" i="22"/>
  <c r="J220" i="22"/>
  <c r="I220" i="22"/>
  <c r="H220" i="22"/>
  <c r="G220" i="22"/>
  <c r="F220" i="22"/>
  <c r="E220" i="22"/>
  <c r="D220" i="22"/>
  <c r="P219" i="22"/>
  <c r="O219" i="22"/>
  <c r="N219" i="22"/>
  <c r="M219" i="22"/>
  <c r="L219" i="22"/>
  <c r="K219" i="22"/>
  <c r="J219" i="22"/>
  <c r="I219" i="22"/>
  <c r="H219" i="22"/>
  <c r="G219" i="22"/>
  <c r="F219" i="22"/>
  <c r="E219" i="22"/>
  <c r="D219" i="22"/>
  <c r="P218" i="22"/>
  <c r="O218" i="22"/>
  <c r="N218" i="22"/>
  <c r="M218" i="22"/>
  <c r="L218" i="22"/>
  <c r="K218" i="22"/>
  <c r="J218" i="22"/>
  <c r="I218" i="22"/>
  <c r="H218" i="22"/>
  <c r="G218" i="22"/>
  <c r="F218" i="22"/>
  <c r="E218" i="22"/>
  <c r="D218" i="22"/>
  <c r="P217" i="22"/>
  <c r="O217" i="22"/>
  <c r="N217" i="22"/>
  <c r="M217" i="22"/>
  <c r="L217" i="22"/>
  <c r="K217" i="22"/>
  <c r="J217" i="22"/>
  <c r="I217" i="22"/>
  <c r="H217" i="22"/>
  <c r="G217" i="22"/>
  <c r="F217" i="22"/>
  <c r="E217" i="22"/>
  <c r="D217" i="22"/>
  <c r="P216" i="22"/>
  <c r="O216" i="22"/>
  <c r="N216" i="22"/>
  <c r="M216" i="22"/>
  <c r="L216" i="22"/>
  <c r="K216" i="22"/>
  <c r="J216" i="22"/>
  <c r="I216" i="22"/>
  <c r="H216" i="22"/>
  <c r="G216" i="22"/>
  <c r="F216" i="22"/>
  <c r="E216" i="22"/>
  <c r="D216" i="22"/>
  <c r="P215" i="22"/>
  <c r="O215" i="22"/>
  <c r="N215" i="22"/>
  <c r="M215" i="22"/>
  <c r="L215" i="22"/>
  <c r="K215" i="22"/>
  <c r="J215" i="22"/>
  <c r="I215" i="22"/>
  <c r="H215" i="22"/>
  <c r="G215" i="22"/>
  <c r="F215" i="22"/>
  <c r="E215" i="22"/>
  <c r="D215" i="22"/>
  <c r="P214" i="22"/>
  <c r="O214" i="22"/>
  <c r="N214" i="22"/>
  <c r="M214" i="22"/>
  <c r="L214" i="22"/>
  <c r="K214" i="22"/>
  <c r="J214" i="22"/>
  <c r="I214" i="22"/>
  <c r="H214" i="22"/>
  <c r="G214" i="22"/>
  <c r="F214" i="22"/>
  <c r="E214" i="22"/>
  <c r="D214" i="22"/>
  <c r="P213" i="22"/>
  <c r="O213" i="22"/>
  <c r="N213" i="22"/>
  <c r="M213" i="22"/>
  <c r="L213" i="22"/>
  <c r="K213" i="22"/>
  <c r="J213" i="22"/>
  <c r="I213" i="22"/>
  <c r="H213" i="22"/>
  <c r="G213" i="22"/>
  <c r="F213" i="22"/>
  <c r="E213" i="22"/>
  <c r="D213" i="22"/>
  <c r="P212" i="22"/>
  <c r="O212" i="22"/>
  <c r="N212" i="22"/>
  <c r="M212" i="22"/>
  <c r="L212" i="22"/>
  <c r="K212" i="22"/>
  <c r="J212" i="22"/>
  <c r="I212" i="22"/>
  <c r="H212" i="22"/>
  <c r="G212" i="22"/>
  <c r="F212" i="22"/>
  <c r="E212" i="22"/>
  <c r="D212" i="22"/>
  <c r="P211" i="22"/>
  <c r="O211" i="22"/>
  <c r="N211" i="22"/>
  <c r="M211" i="22"/>
  <c r="L211" i="22"/>
  <c r="K211" i="22"/>
  <c r="J211" i="22"/>
  <c r="I211" i="22"/>
  <c r="H211" i="22"/>
  <c r="G211" i="22"/>
  <c r="F211" i="22"/>
  <c r="E211" i="22"/>
  <c r="D211" i="22"/>
  <c r="P210" i="22"/>
  <c r="O210" i="22"/>
  <c r="N210" i="22"/>
  <c r="M210" i="22"/>
  <c r="L210" i="22"/>
  <c r="K210" i="22"/>
  <c r="J210" i="22"/>
  <c r="I210" i="22"/>
  <c r="H210" i="22"/>
  <c r="G210" i="22"/>
  <c r="F210" i="22"/>
  <c r="E210" i="22"/>
  <c r="D210" i="22"/>
  <c r="P209" i="22"/>
  <c r="O209" i="22"/>
  <c r="N209" i="22"/>
  <c r="M209" i="22"/>
  <c r="L209" i="22"/>
  <c r="K209" i="22"/>
  <c r="J209" i="22"/>
  <c r="I209" i="22"/>
  <c r="H209" i="22"/>
  <c r="G209" i="22"/>
  <c r="F209" i="22"/>
  <c r="E209" i="22"/>
  <c r="D209" i="22"/>
  <c r="P208" i="22"/>
  <c r="O208" i="22"/>
  <c r="N208" i="22"/>
  <c r="M208" i="22"/>
  <c r="L208" i="22"/>
  <c r="K208" i="22"/>
  <c r="J208" i="22"/>
  <c r="I208" i="22"/>
  <c r="H208" i="22"/>
  <c r="G208" i="22"/>
  <c r="F208" i="22"/>
  <c r="E208" i="22"/>
  <c r="D208" i="22"/>
  <c r="P207" i="22"/>
  <c r="O207" i="22"/>
  <c r="N207" i="22"/>
  <c r="M207" i="22"/>
  <c r="L207" i="22"/>
  <c r="K207" i="22"/>
  <c r="J207" i="22"/>
  <c r="I207" i="22"/>
  <c r="H207" i="22"/>
  <c r="G207" i="22"/>
  <c r="F207" i="22"/>
  <c r="E207" i="22"/>
  <c r="D207" i="22"/>
  <c r="P206" i="22"/>
  <c r="O206" i="22"/>
  <c r="N206" i="22"/>
  <c r="M206" i="22"/>
  <c r="L206" i="22"/>
  <c r="K206" i="22"/>
  <c r="J206" i="22"/>
  <c r="I206" i="22"/>
  <c r="H206" i="22"/>
  <c r="G206" i="22"/>
  <c r="F206" i="22"/>
  <c r="E206" i="22"/>
  <c r="D206" i="22"/>
  <c r="P205" i="22"/>
  <c r="O205" i="22"/>
  <c r="N205" i="22"/>
  <c r="M205" i="22"/>
  <c r="L205" i="22"/>
  <c r="K205" i="22"/>
  <c r="J205" i="22"/>
  <c r="I205" i="22"/>
  <c r="H205" i="22"/>
  <c r="G205" i="22"/>
  <c r="F205" i="22"/>
  <c r="E205" i="22"/>
  <c r="D205" i="22"/>
  <c r="P204" i="22"/>
  <c r="O204" i="22"/>
  <c r="N204" i="22"/>
  <c r="M204" i="22"/>
  <c r="L204" i="22"/>
  <c r="K204" i="22"/>
  <c r="J204" i="22"/>
  <c r="I204" i="22"/>
  <c r="H204" i="22"/>
  <c r="G204" i="22"/>
  <c r="F204" i="22"/>
  <c r="E204" i="22"/>
  <c r="D204" i="22"/>
  <c r="AA203" i="22"/>
  <c r="Z203" i="22"/>
  <c r="Y203" i="22"/>
  <c r="X203" i="22"/>
  <c r="R203" i="22"/>
  <c r="Q203" i="22"/>
  <c r="P203" i="22"/>
  <c r="O203" i="22"/>
  <c r="N203" i="22"/>
  <c r="M203" i="22"/>
  <c r="L203" i="22"/>
  <c r="K203" i="22"/>
  <c r="J203" i="22"/>
  <c r="I203" i="22"/>
  <c r="H203" i="22"/>
  <c r="G203" i="22"/>
  <c r="F203" i="22"/>
  <c r="E203" i="22"/>
  <c r="D203" i="22"/>
  <c r="P202" i="22"/>
  <c r="O202" i="22"/>
  <c r="N202" i="22"/>
  <c r="M202" i="22"/>
  <c r="L202" i="22"/>
  <c r="K202" i="22"/>
  <c r="J202" i="22"/>
  <c r="I202" i="22"/>
  <c r="H202" i="22"/>
  <c r="G202" i="22"/>
  <c r="F202" i="22"/>
  <c r="E202" i="22"/>
  <c r="D202" i="22"/>
  <c r="P201" i="22"/>
  <c r="O201" i="22"/>
  <c r="N201" i="22"/>
  <c r="M201" i="22"/>
  <c r="L201" i="22"/>
  <c r="K201" i="22"/>
  <c r="J201" i="22"/>
  <c r="I201" i="22"/>
  <c r="H201" i="22"/>
  <c r="G201" i="22"/>
  <c r="F201" i="22"/>
  <c r="E201" i="22"/>
  <c r="D201" i="22"/>
  <c r="P200" i="22"/>
  <c r="O200" i="22"/>
  <c r="N200" i="22"/>
  <c r="M200" i="22"/>
  <c r="L200" i="22"/>
  <c r="K200" i="22"/>
  <c r="J200" i="22"/>
  <c r="I200" i="22"/>
  <c r="H200" i="22"/>
  <c r="G200" i="22"/>
  <c r="F200" i="22"/>
  <c r="E200" i="22"/>
  <c r="D200" i="22"/>
  <c r="P199" i="22"/>
  <c r="O199" i="22"/>
  <c r="N199" i="22"/>
  <c r="M199" i="22"/>
  <c r="L199" i="22"/>
  <c r="K199" i="22"/>
  <c r="J199" i="22"/>
  <c r="I199" i="22"/>
  <c r="H199" i="22"/>
  <c r="G199" i="22"/>
  <c r="F199" i="22"/>
  <c r="E199" i="22"/>
  <c r="D199" i="22"/>
  <c r="P198" i="22"/>
  <c r="O198" i="22"/>
  <c r="N198" i="22"/>
  <c r="M198" i="22"/>
  <c r="L198" i="22"/>
  <c r="K198" i="22"/>
  <c r="J198" i="22"/>
  <c r="I198" i="22"/>
  <c r="H198" i="22"/>
  <c r="G198" i="22"/>
  <c r="F198" i="22"/>
  <c r="E198" i="22"/>
  <c r="D198" i="22"/>
  <c r="P197" i="22"/>
  <c r="O197" i="22"/>
  <c r="N197" i="22"/>
  <c r="M197" i="22"/>
  <c r="L197" i="22"/>
  <c r="K197" i="22"/>
  <c r="J197" i="22"/>
  <c r="I197" i="22"/>
  <c r="H197" i="22"/>
  <c r="G197" i="22"/>
  <c r="F197" i="22"/>
  <c r="E197" i="22"/>
  <c r="D197" i="22"/>
  <c r="P196" i="22"/>
  <c r="O196" i="22"/>
  <c r="N196" i="22"/>
  <c r="M196" i="22"/>
  <c r="L196" i="22"/>
  <c r="K196" i="22"/>
  <c r="J196" i="22"/>
  <c r="I196" i="22"/>
  <c r="H196" i="22"/>
  <c r="G196" i="22"/>
  <c r="F196" i="22"/>
  <c r="E196" i="22"/>
  <c r="D196" i="22"/>
  <c r="P195" i="22"/>
  <c r="O195" i="22"/>
  <c r="N195" i="22"/>
  <c r="M195" i="22"/>
  <c r="L195" i="22"/>
  <c r="K195" i="22"/>
  <c r="J195" i="22"/>
  <c r="I195" i="22"/>
  <c r="H195" i="22"/>
  <c r="G195" i="22"/>
  <c r="F195" i="22"/>
  <c r="E195" i="22"/>
  <c r="D195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P192" i="22"/>
  <c r="O192" i="22"/>
  <c r="N192" i="22"/>
  <c r="M192" i="22"/>
  <c r="L192" i="22"/>
  <c r="K192" i="22"/>
  <c r="J192" i="22"/>
  <c r="I192" i="22"/>
  <c r="H192" i="22"/>
  <c r="G192" i="22"/>
  <c r="F192" i="22"/>
  <c r="E192" i="22"/>
  <c r="D192" i="22"/>
  <c r="D191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P185" i="22"/>
  <c r="O185" i="22"/>
  <c r="N185" i="22"/>
  <c r="M185" i="22"/>
  <c r="L185" i="22"/>
  <c r="K185" i="22"/>
  <c r="J185" i="22"/>
  <c r="I185" i="22"/>
  <c r="H185" i="22"/>
  <c r="G185" i="22"/>
  <c r="F185" i="22"/>
  <c r="E185" i="22"/>
  <c r="D185" i="22"/>
  <c r="P184" i="22"/>
  <c r="O184" i="22"/>
  <c r="N184" i="22"/>
  <c r="M184" i="22"/>
  <c r="L184" i="22"/>
  <c r="K184" i="22"/>
  <c r="J184" i="22"/>
  <c r="I184" i="22"/>
  <c r="H184" i="22"/>
  <c r="G184" i="22"/>
  <c r="F184" i="22"/>
  <c r="E184" i="22"/>
  <c r="D184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P181" i="22"/>
  <c r="O181" i="22"/>
  <c r="N181" i="22"/>
  <c r="M181" i="22"/>
  <c r="L181" i="22"/>
  <c r="K181" i="22"/>
  <c r="J181" i="22"/>
  <c r="I181" i="22"/>
  <c r="H181" i="22"/>
  <c r="G181" i="22"/>
  <c r="F181" i="22"/>
  <c r="E181" i="22"/>
  <c r="D181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P169" i="22"/>
  <c r="O169" i="22"/>
  <c r="N169" i="22"/>
  <c r="M169" i="22"/>
  <c r="L169" i="22"/>
  <c r="K169" i="22"/>
  <c r="J169" i="22"/>
  <c r="I169" i="22"/>
  <c r="H169" i="22"/>
  <c r="G169" i="22"/>
  <c r="F169" i="22"/>
  <c r="E169" i="22"/>
  <c r="D169" i="22"/>
  <c r="P168" i="22"/>
  <c r="O168" i="22"/>
  <c r="N168" i="22"/>
  <c r="M168" i="22"/>
  <c r="L168" i="22"/>
  <c r="K168" i="22"/>
  <c r="J168" i="22"/>
  <c r="I168" i="22"/>
  <c r="H168" i="22"/>
  <c r="G168" i="22"/>
  <c r="F168" i="22"/>
  <c r="E168" i="22"/>
  <c r="D168" i="22"/>
  <c r="P167" i="22"/>
  <c r="O167" i="22"/>
  <c r="N167" i="22"/>
  <c r="M167" i="22"/>
  <c r="L167" i="22"/>
  <c r="K167" i="22"/>
  <c r="J167" i="22"/>
  <c r="I167" i="22"/>
  <c r="H167" i="22"/>
  <c r="G167" i="22"/>
  <c r="F167" i="22"/>
  <c r="E167" i="22"/>
  <c r="D167" i="22"/>
  <c r="P166" i="22"/>
  <c r="O166" i="22"/>
  <c r="N166" i="22"/>
  <c r="M166" i="22"/>
  <c r="L166" i="22"/>
  <c r="K166" i="22"/>
  <c r="J166" i="22"/>
  <c r="I166" i="22"/>
  <c r="H166" i="22"/>
  <c r="G166" i="22"/>
  <c r="F166" i="22"/>
  <c r="E166" i="22"/>
  <c r="D166" i="22"/>
  <c r="P165" i="22"/>
  <c r="O165" i="22"/>
  <c r="N165" i="22"/>
  <c r="M165" i="22"/>
  <c r="L165" i="22"/>
  <c r="K165" i="22"/>
  <c r="J165" i="22"/>
  <c r="I165" i="22"/>
  <c r="H165" i="22"/>
  <c r="G165" i="22"/>
  <c r="F165" i="22"/>
  <c r="E165" i="22"/>
  <c r="D165" i="22"/>
  <c r="P164" i="22"/>
  <c r="O164" i="22"/>
  <c r="N164" i="22"/>
  <c r="M164" i="22"/>
  <c r="L164" i="22"/>
  <c r="K164" i="22"/>
  <c r="J164" i="22"/>
  <c r="I164" i="22"/>
  <c r="H164" i="22"/>
  <c r="G164" i="22"/>
  <c r="F164" i="22"/>
  <c r="E164" i="22"/>
  <c r="D164" i="22"/>
  <c r="P163" i="22"/>
  <c r="O163" i="22"/>
  <c r="N163" i="22"/>
  <c r="M163" i="22"/>
  <c r="L163" i="22"/>
  <c r="K163" i="22"/>
  <c r="J163" i="22"/>
  <c r="I163" i="22"/>
  <c r="H163" i="22"/>
  <c r="G163" i="22"/>
  <c r="F163" i="22"/>
  <c r="E163" i="22"/>
  <c r="D163" i="22"/>
  <c r="P162" i="22"/>
  <c r="O162" i="22"/>
  <c r="N162" i="22"/>
  <c r="M162" i="22"/>
  <c r="L162" i="22"/>
  <c r="K162" i="22"/>
  <c r="J162" i="22"/>
  <c r="I162" i="22"/>
  <c r="H162" i="22"/>
  <c r="G162" i="22"/>
  <c r="F162" i="22"/>
  <c r="E162" i="22"/>
  <c r="D162" i="22"/>
  <c r="D161" i="22"/>
  <c r="P160" i="22"/>
  <c r="O160" i="22"/>
  <c r="N160" i="22"/>
  <c r="M160" i="22"/>
  <c r="L160" i="22"/>
  <c r="K160" i="22"/>
  <c r="J160" i="22"/>
  <c r="I160" i="22"/>
  <c r="H160" i="22"/>
  <c r="G160" i="22"/>
  <c r="F160" i="22"/>
  <c r="E160" i="22"/>
  <c r="D160" i="22"/>
  <c r="P159" i="22"/>
  <c r="O159" i="22"/>
  <c r="N159" i="22"/>
  <c r="M159" i="22"/>
  <c r="L159" i="22"/>
  <c r="K159" i="22"/>
  <c r="J159" i="22"/>
  <c r="I159" i="22"/>
  <c r="H159" i="22"/>
  <c r="G159" i="22"/>
  <c r="F159" i="22"/>
  <c r="E159" i="22"/>
  <c r="D159" i="22"/>
  <c r="P158" i="22"/>
  <c r="O158" i="22"/>
  <c r="N158" i="22"/>
  <c r="M158" i="22"/>
  <c r="L158" i="22"/>
  <c r="K158" i="22"/>
  <c r="J158" i="22"/>
  <c r="I158" i="22"/>
  <c r="H158" i="22"/>
  <c r="G158" i="22"/>
  <c r="F158" i="22"/>
  <c r="E158" i="22"/>
  <c r="D158" i="22"/>
  <c r="P157" i="22"/>
  <c r="O157" i="22"/>
  <c r="N157" i="22"/>
  <c r="M157" i="22"/>
  <c r="L157" i="22"/>
  <c r="K157" i="22"/>
  <c r="J157" i="22"/>
  <c r="I157" i="22"/>
  <c r="H157" i="22"/>
  <c r="G157" i="22"/>
  <c r="F157" i="22"/>
  <c r="E157" i="22"/>
  <c r="D157" i="22"/>
  <c r="P156" i="22"/>
  <c r="O156" i="22"/>
  <c r="N156" i="22"/>
  <c r="M156" i="22"/>
  <c r="L156" i="22"/>
  <c r="K156" i="22"/>
  <c r="J156" i="22"/>
  <c r="I156" i="22"/>
  <c r="H156" i="22"/>
  <c r="G156" i="22"/>
  <c r="F156" i="22"/>
  <c r="E156" i="22"/>
  <c r="D156" i="22"/>
  <c r="P155" i="22"/>
  <c r="O155" i="22"/>
  <c r="N155" i="22"/>
  <c r="M155" i="22"/>
  <c r="L155" i="22"/>
  <c r="K155" i="22"/>
  <c r="J155" i="22"/>
  <c r="I155" i="22"/>
  <c r="H155" i="22"/>
  <c r="G155" i="22"/>
  <c r="F155" i="22"/>
  <c r="E155" i="22"/>
  <c r="D155" i="22"/>
  <c r="P154" i="22"/>
  <c r="O154" i="22"/>
  <c r="N154" i="22"/>
  <c r="M154" i="22"/>
  <c r="L154" i="22"/>
  <c r="K154" i="22"/>
  <c r="J154" i="22"/>
  <c r="I154" i="22"/>
  <c r="H154" i="22"/>
  <c r="G154" i="22"/>
  <c r="F154" i="22"/>
  <c r="E154" i="22"/>
  <c r="D154" i="22"/>
  <c r="P153" i="22"/>
  <c r="O153" i="22"/>
  <c r="N153" i="22"/>
  <c r="M153" i="22"/>
  <c r="L153" i="22"/>
  <c r="K153" i="22"/>
  <c r="J153" i="22"/>
  <c r="I153" i="22"/>
  <c r="H153" i="22"/>
  <c r="G153" i="22"/>
  <c r="F153" i="22"/>
  <c r="E153" i="22"/>
  <c r="D153" i="22"/>
  <c r="P152" i="22"/>
  <c r="O152" i="22"/>
  <c r="N152" i="22"/>
  <c r="M152" i="22"/>
  <c r="L152" i="22"/>
  <c r="K152" i="22"/>
  <c r="J152" i="22"/>
  <c r="I152" i="22"/>
  <c r="H152" i="22"/>
  <c r="G152" i="22"/>
  <c r="F152" i="22"/>
  <c r="E152" i="22"/>
  <c r="D152" i="22"/>
  <c r="P151" i="22"/>
  <c r="O151" i="22"/>
  <c r="N151" i="22"/>
  <c r="M151" i="22"/>
  <c r="L151" i="22"/>
  <c r="K151" i="22"/>
  <c r="J151" i="22"/>
  <c r="I151" i="22"/>
  <c r="H151" i="22"/>
  <c r="G151" i="22"/>
  <c r="F151" i="22"/>
  <c r="E151" i="22"/>
  <c r="D151" i="22"/>
  <c r="P150" i="22"/>
  <c r="O150" i="22"/>
  <c r="N150" i="22"/>
  <c r="M150" i="22"/>
  <c r="L150" i="22"/>
  <c r="K150" i="22"/>
  <c r="J150" i="22"/>
  <c r="I150" i="22"/>
  <c r="H150" i="22"/>
  <c r="G150" i="22"/>
  <c r="F150" i="22"/>
  <c r="E150" i="22"/>
  <c r="D150" i="22"/>
  <c r="P149" i="22"/>
  <c r="O149" i="22"/>
  <c r="N149" i="22"/>
  <c r="M149" i="22"/>
  <c r="L149" i="22"/>
  <c r="K149" i="22"/>
  <c r="J149" i="22"/>
  <c r="I149" i="22"/>
  <c r="H149" i="22"/>
  <c r="G149" i="22"/>
  <c r="F149" i="22"/>
  <c r="E149" i="22"/>
  <c r="D149" i="22"/>
  <c r="P148" i="22"/>
  <c r="O148" i="22"/>
  <c r="N148" i="22"/>
  <c r="M148" i="22"/>
  <c r="L148" i="22"/>
  <c r="K148" i="22"/>
  <c r="J148" i="22"/>
  <c r="I148" i="22"/>
  <c r="H148" i="22"/>
  <c r="G148" i="22"/>
  <c r="F148" i="22"/>
  <c r="E148" i="22"/>
  <c r="D148" i="22"/>
  <c r="P147" i="22"/>
  <c r="O147" i="22"/>
  <c r="N147" i="22"/>
  <c r="M147" i="22"/>
  <c r="L147" i="22"/>
  <c r="K147" i="22"/>
  <c r="J147" i="22"/>
  <c r="I147" i="22"/>
  <c r="H147" i="22"/>
  <c r="G147" i="22"/>
  <c r="F147" i="22"/>
  <c r="E147" i="22"/>
  <c r="D147" i="22"/>
  <c r="AG146" i="22"/>
  <c r="P146" i="22"/>
  <c r="O146" i="22"/>
  <c r="N146" i="22"/>
  <c r="M146" i="22"/>
  <c r="L146" i="22"/>
  <c r="K146" i="22"/>
  <c r="J146" i="22"/>
  <c r="I146" i="22"/>
  <c r="H146" i="22"/>
  <c r="G146" i="22"/>
  <c r="F146" i="22"/>
  <c r="E146" i="22"/>
  <c r="D146" i="22"/>
  <c r="P145" i="22"/>
  <c r="O145" i="22"/>
  <c r="N145" i="22"/>
  <c r="M145" i="22"/>
  <c r="L145" i="22"/>
  <c r="K145" i="22"/>
  <c r="J145" i="22"/>
  <c r="I145" i="22"/>
  <c r="H145" i="22"/>
  <c r="G145" i="22"/>
  <c r="F145" i="22"/>
  <c r="E145" i="22"/>
  <c r="D145" i="22"/>
  <c r="P144" i="22"/>
  <c r="O144" i="22"/>
  <c r="N144" i="22"/>
  <c r="M144" i="22"/>
  <c r="L144" i="22"/>
  <c r="K144" i="22"/>
  <c r="J144" i="22"/>
  <c r="I144" i="22"/>
  <c r="H144" i="22"/>
  <c r="G144" i="22"/>
  <c r="F144" i="22"/>
  <c r="E144" i="22"/>
  <c r="D144" i="22"/>
  <c r="P143" i="22"/>
  <c r="O143" i="22"/>
  <c r="N143" i="22"/>
  <c r="M143" i="22"/>
  <c r="L143" i="22"/>
  <c r="K143" i="22"/>
  <c r="J143" i="22"/>
  <c r="I143" i="22"/>
  <c r="H143" i="22"/>
  <c r="G143" i="22"/>
  <c r="F143" i="22"/>
  <c r="E143" i="22"/>
  <c r="D143" i="22"/>
  <c r="P142" i="22"/>
  <c r="O142" i="22"/>
  <c r="N142" i="22"/>
  <c r="M142" i="22"/>
  <c r="L142" i="22"/>
  <c r="K142" i="22"/>
  <c r="J142" i="22"/>
  <c r="I142" i="22"/>
  <c r="H142" i="22"/>
  <c r="G142" i="22"/>
  <c r="F142" i="22"/>
  <c r="E142" i="22"/>
  <c r="D142" i="22"/>
  <c r="P141" i="22"/>
  <c r="O141" i="22"/>
  <c r="N141" i="22"/>
  <c r="M141" i="22"/>
  <c r="L141" i="22"/>
  <c r="K141" i="22"/>
  <c r="J141" i="22"/>
  <c r="I141" i="22"/>
  <c r="H141" i="22"/>
  <c r="G141" i="22"/>
  <c r="F141" i="22"/>
  <c r="E141" i="22"/>
  <c r="D141" i="22"/>
  <c r="D140" i="22"/>
  <c r="P139" i="22"/>
  <c r="O139" i="22"/>
  <c r="N139" i="22"/>
  <c r="M139" i="22"/>
  <c r="L139" i="22"/>
  <c r="K139" i="22"/>
  <c r="J139" i="22"/>
  <c r="I139" i="22"/>
  <c r="H139" i="22"/>
  <c r="G139" i="22"/>
  <c r="F139" i="22"/>
  <c r="E139" i="22"/>
  <c r="D139" i="22"/>
  <c r="P138" i="22"/>
  <c r="O138" i="22"/>
  <c r="N138" i="22"/>
  <c r="M138" i="22"/>
  <c r="L138" i="22"/>
  <c r="K138" i="22"/>
  <c r="J138" i="22"/>
  <c r="I138" i="22"/>
  <c r="H138" i="22"/>
  <c r="G138" i="22"/>
  <c r="F138" i="22"/>
  <c r="E138" i="22"/>
  <c r="D138" i="22"/>
  <c r="P137" i="22"/>
  <c r="O137" i="22"/>
  <c r="N137" i="22"/>
  <c r="M137" i="22"/>
  <c r="L137" i="22"/>
  <c r="K137" i="22"/>
  <c r="J137" i="22"/>
  <c r="I137" i="22"/>
  <c r="H137" i="22"/>
  <c r="G137" i="22"/>
  <c r="F137" i="22"/>
  <c r="E137" i="22"/>
  <c r="D137" i="22"/>
  <c r="P136" i="22"/>
  <c r="O136" i="22"/>
  <c r="N136" i="22"/>
  <c r="M136" i="22"/>
  <c r="L136" i="22"/>
  <c r="K136" i="22"/>
  <c r="J136" i="22"/>
  <c r="I136" i="22"/>
  <c r="H136" i="22"/>
  <c r="G136" i="22"/>
  <c r="F136" i="22"/>
  <c r="E136" i="22"/>
  <c r="D136" i="22"/>
  <c r="P135" i="22"/>
  <c r="O135" i="22"/>
  <c r="N135" i="22"/>
  <c r="M135" i="22"/>
  <c r="L135" i="22"/>
  <c r="K135" i="22"/>
  <c r="J135" i="22"/>
  <c r="I135" i="22"/>
  <c r="H135" i="22"/>
  <c r="G135" i="22"/>
  <c r="F135" i="22"/>
  <c r="E135" i="22"/>
  <c r="D135" i="22"/>
  <c r="P134" i="22"/>
  <c r="O134" i="22"/>
  <c r="N134" i="22"/>
  <c r="M134" i="22"/>
  <c r="L134" i="22"/>
  <c r="K134" i="22"/>
  <c r="J134" i="22"/>
  <c r="I134" i="22"/>
  <c r="H134" i="22"/>
  <c r="G134" i="22"/>
  <c r="F134" i="22"/>
  <c r="E134" i="22"/>
  <c r="D134" i="22"/>
  <c r="P133" i="22"/>
  <c r="O133" i="22"/>
  <c r="N133" i="22"/>
  <c r="M133" i="22"/>
  <c r="L133" i="22"/>
  <c r="K133" i="22"/>
  <c r="J133" i="22"/>
  <c r="I133" i="22"/>
  <c r="H133" i="22"/>
  <c r="G133" i="22"/>
  <c r="F133" i="22"/>
  <c r="E133" i="22"/>
  <c r="D133" i="22"/>
  <c r="P132" i="22"/>
  <c r="O132" i="22"/>
  <c r="N132" i="22"/>
  <c r="M132" i="22"/>
  <c r="L132" i="22"/>
  <c r="K132" i="22"/>
  <c r="J132" i="22"/>
  <c r="I132" i="22"/>
  <c r="H132" i="22"/>
  <c r="G132" i="22"/>
  <c r="F132" i="22"/>
  <c r="E132" i="22"/>
  <c r="D132" i="22"/>
  <c r="P131" i="22"/>
  <c r="O131" i="22"/>
  <c r="N131" i="22"/>
  <c r="M131" i="22"/>
  <c r="L131" i="22"/>
  <c r="K131" i="22"/>
  <c r="J131" i="22"/>
  <c r="I131" i="22"/>
  <c r="H131" i="22"/>
  <c r="G131" i="22"/>
  <c r="F131" i="22"/>
  <c r="E131" i="22"/>
  <c r="D131" i="22"/>
  <c r="P130" i="22"/>
  <c r="O130" i="22"/>
  <c r="N130" i="22"/>
  <c r="M130" i="22"/>
  <c r="L130" i="22"/>
  <c r="K130" i="22"/>
  <c r="J130" i="22"/>
  <c r="I130" i="22"/>
  <c r="H130" i="22"/>
  <c r="G130" i="22"/>
  <c r="F130" i="22"/>
  <c r="E130" i="22"/>
  <c r="D130" i="22"/>
  <c r="P129" i="22"/>
  <c r="O129" i="22"/>
  <c r="N129" i="22"/>
  <c r="M129" i="22"/>
  <c r="L129" i="22"/>
  <c r="K129" i="22"/>
  <c r="J129" i="22"/>
  <c r="I129" i="22"/>
  <c r="H129" i="22"/>
  <c r="G129" i="22"/>
  <c r="F129" i="22"/>
  <c r="E129" i="22"/>
  <c r="D129" i="22"/>
  <c r="P128" i="22"/>
  <c r="O128" i="22"/>
  <c r="N128" i="22"/>
  <c r="M128" i="22"/>
  <c r="L128" i="22"/>
  <c r="K128" i="22"/>
  <c r="J128" i="22"/>
  <c r="I128" i="22"/>
  <c r="H128" i="22"/>
  <c r="G128" i="22"/>
  <c r="F128" i="22"/>
  <c r="E128" i="22"/>
  <c r="D128" i="22"/>
  <c r="P127" i="22"/>
  <c r="O127" i="22"/>
  <c r="N127" i="22"/>
  <c r="M127" i="22"/>
  <c r="L127" i="22"/>
  <c r="K127" i="22"/>
  <c r="J127" i="22"/>
  <c r="I127" i="22"/>
  <c r="H127" i="22"/>
  <c r="G127" i="22"/>
  <c r="F127" i="22"/>
  <c r="E127" i="22"/>
  <c r="D127" i="22"/>
  <c r="P126" i="22"/>
  <c r="O126" i="22"/>
  <c r="N126" i="22"/>
  <c r="M126" i="22"/>
  <c r="L126" i="22"/>
  <c r="K126" i="22"/>
  <c r="J126" i="22"/>
  <c r="I126" i="22"/>
  <c r="H126" i="22"/>
  <c r="G126" i="22"/>
  <c r="F126" i="22"/>
  <c r="E126" i="22"/>
  <c r="D126" i="22"/>
  <c r="P125" i="22"/>
  <c r="O125" i="22"/>
  <c r="N125" i="22"/>
  <c r="M125" i="22"/>
  <c r="L125" i="22"/>
  <c r="K125" i="22"/>
  <c r="J125" i="22"/>
  <c r="I125" i="22"/>
  <c r="H125" i="22"/>
  <c r="G125" i="22"/>
  <c r="F125" i="22"/>
  <c r="E125" i="22"/>
  <c r="D125" i="22"/>
  <c r="P124" i="22"/>
  <c r="O124" i="22"/>
  <c r="N124" i="22"/>
  <c r="M124" i="22"/>
  <c r="L124" i="22"/>
  <c r="K124" i="22"/>
  <c r="J124" i="22"/>
  <c r="I124" i="22"/>
  <c r="H124" i="22"/>
  <c r="G124" i="22"/>
  <c r="F124" i="22"/>
  <c r="E124" i="22"/>
  <c r="D124" i="22"/>
  <c r="P123" i="22"/>
  <c r="O123" i="22"/>
  <c r="N123" i="22"/>
  <c r="M123" i="22"/>
  <c r="L123" i="22"/>
  <c r="K123" i="22"/>
  <c r="J123" i="22"/>
  <c r="I123" i="22"/>
  <c r="H123" i="22"/>
  <c r="G123" i="22"/>
  <c r="F123" i="22"/>
  <c r="E123" i="22"/>
  <c r="D123" i="22"/>
  <c r="AE122" i="22"/>
  <c r="P122" i="22"/>
  <c r="O122" i="22"/>
  <c r="N122" i="22"/>
  <c r="M122" i="22"/>
  <c r="L122" i="22"/>
  <c r="K122" i="22"/>
  <c r="J122" i="22"/>
  <c r="I122" i="22"/>
  <c r="H122" i="22"/>
  <c r="G122" i="22"/>
  <c r="F122" i="22"/>
  <c r="E122" i="22"/>
  <c r="D122" i="22"/>
  <c r="P121" i="22"/>
  <c r="O121" i="22"/>
  <c r="N121" i="22"/>
  <c r="M121" i="22"/>
  <c r="L121" i="22"/>
  <c r="K121" i="22"/>
  <c r="J121" i="22"/>
  <c r="I121" i="22"/>
  <c r="H121" i="22"/>
  <c r="G121" i="22"/>
  <c r="F121" i="22"/>
  <c r="E121" i="22"/>
  <c r="D121" i="22"/>
  <c r="P120" i="22"/>
  <c r="O120" i="22"/>
  <c r="N120" i="22"/>
  <c r="M120" i="22"/>
  <c r="L120" i="22"/>
  <c r="K120" i="22"/>
  <c r="J120" i="22"/>
  <c r="I120" i="22"/>
  <c r="H120" i="22"/>
  <c r="G120" i="22"/>
  <c r="F120" i="22"/>
  <c r="E120" i="22"/>
  <c r="D120" i="22"/>
  <c r="P119" i="22"/>
  <c r="O119" i="22"/>
  <c r="N119" i="22"/>
  <c r="M119" i="22"/>
  <c r="L119" i="22"/>
  <c r="K119" i="22"/>
  <c r="J119" i="22"/>
  <c r="I119" i="22"/>
  <c r="H119" i="22"/>
  <c r="G119" i="22"/>
  <c r="F119" i="22"/>
  <c r="E119" i="22"/>
  <c r="D119" i="22"/>
  <c r="P118" i="22"/>
  <c r="O118" i="22"/>
  <c r="N118" i="22"/>
  <c r="M118" i="22"/>
  <c r="L118" i="22"/>
  <c r="K118" i="22"/>
  <c r="J118" i="22"/>
  <c r="I118" i="22"/>
  <c r="H118" i="22"/>
  <c r="G118" i="22"/>
  <c r="F118" i="22"/>
  <c r="E118" i="22"/>
  <c r="D118" i="22"/>
  <c r="P117" i="22"/>
  <c r="O117" i="22"/>
  <c r="N117" i="22"/>
  <c r="M117" i="22"/>
  <c r="L117" i="22"/>
  <c r="K117" i="22"/>
  <c r="J117" i="22"/>
  <c r="I117" i="22"/>
  <c r="H117" i="22"/>
  <c r="G117" i="22"/>
  <c r="F117" i="22"/>
  <c r="E117" i="22"/>
  <c r="D117" i="22"/>
  <c r="P116" i="22"/>
  <c r="O116" i="22"/>
  <c r="N116" i="22"/>
  <c r="M116" i="22"/>
  <c r="L116" i="22"/>
  <c r="K116" i="22"/>
  <c r="J116" i="22"/>
  <c r="I116" i="22"/>
  <c r="H116" i="22"/>
  <c r="G116" i="22"/>
  <c r="F116" i="22"/>
  <c r="E116" i="22"/>
  <c r="D116" i="22"/>
  <c r="P115" i="22"/>
  <c r="O115" i="22"/>
  <c r="N115" i="22"/>
  <c r="M115" i="22"/>
  <c r="L115" i="22"/>
  <c r="K115" i="22"/>
  <c r="J115" i="22"/>
  <c r="I115" i="22"/>
  <c r="H115" i="22"/>
  <c r="G115" i="22"/>
  <c r="F115" i="22"/>
  <c r="E115" i="22"/>
  <c r="D115" i="22"/>
  <c r="P114" i="22"/>
  <c r="O114" i="22"/>
  <c r="N114" i="22"/>
  <c r="M114" i="22"/>
  <c r="L114" i="22"/>
  <c r="K114" i="22"/>
  <c r="J114" i="22"/>
  <c r="I114" i="22"/>
  <c r="H114" i="22"/>
  <c r="G114" i="22"/>
  <c r="F114" i="22"/>
  <c r="E114" i="22"/>
  <c r="D114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P109" i="22"/>
  <c r="O109" i="22"/>
  <c r="N109" i="22"/>
  <c r="M109" i="22"/>
  <c r="L109" i="22"/>
  <c r="K109" i="22"/>
  <c r="J109" i="22"/>
  <c r="I109" i="22"/>
  <c r="H109" i="22"/>
  <c r="G109" i="22"/>
  <c r="F109" i="22"/>
  <c r="E109" i="22"/>
  <c r="D109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P107" i="22"/>
  <c r="O107" i="22"/>
  <c r="N107" i="22"/>
  <c r="M107" i="22"/>
  <c r="L107" i="22"/>
  <c r="K107" i="22"/>
  <c r="J107" i="22"/>
  <c r="I107" i="22"/>
  <c r="H107" i="22"/>
  <c r="G107" i="22"/>
  <c r="F107" i="22"/>
  <c r="E107" i="22"/>
  <c r="D107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P100" i="22"/>
  <c r="O100" i="22"/>
  <c r="N100" i="22"/>
  <c r="M100" i="22"/>
  <c r="L100" i="22"/>
  <c r="K100" i="22"/>
  <c r="J100" i="22"/>
  <c r="I100" i="22"/>
  <c r="H100" i="22"/>
  <c r="G100" i="22"/>
  <c r="F100" i="22"/>
  <c r="E100" i="22"/>
  <c r="D100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P94" i="22"/>
  <c r="O94" i="22"/>
  <c r="N94" i="22"/>
  <c r="M94" i="22"/>
  <c r="L94" i="22"/>
  <c r="K94" i="22"/>
  <c r="J94" i="22"/>
  <c r="I94" i="22"/>
  <c r="H94" i="22"/>
  <c r="G94" i="22"/>
  <c r="F94" i="22"/>
  <c r="E94" i="22"/>
  <c r="D94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D93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D91" i="22"/>
  <c r="P90" i="22"/>
  <c r="O90" i="22"/>
  <c r="N90" i="22"/>
  <c r="M90" i="22"/>
  <c r="L90" i="22"/>
  <c r="K90" i="22"/>
  <c r="J90" i="22"/>
  <c r="I90" i="22"/>
  <c r="H90" i="22"/>
  <c r="G90" i="22"/>
  <c r="F90" i="22"/>
  <c r="E90" i="22"/>
  <c r="D90" i="22"/>
  <c r="D89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D88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D87" i="22"/>
  <c r="P86" i="22"/>
  <c r="O86" i="22"/>
  <c r="N86" i="22"/>
  <c r="M86" i="22"/>
  <c r="L86" i="22"/>
  <c r="K86" i="22"/>
  <c r="J86" i="22"/>
  <c r="I86" i="22"/>
  <c r="H86" i="22"/>
  <c r="G86" i="22"/>
  <c r="F86" i="22"/>
  <c r="E86" i="22"/>
  <c r="D86" i="22"/>
  <c r="P85" i="22"/>
  <c r="O85" i="22"/>
  <c r="N85" i="22"/>
  <c r="M85" i="22"/>
  <c r="L85" i="22"/>
  <c r="K85" i="22"/>
  <c r="J85" i="22"/>
  <c r="I85" i="22"/>
  <c r="H85" i="22"/>
  <c r="G85" i="22"/>
  <c r="F85" i="22"/>
  <c r="E85" i="22"/>
  <c r="D85" i="22"/>
  <c r="P84" i="22"/>
  <c r="O84" i="22"/>
  <c r="N84" i="22"/>
  <c r="M84" i="22"/>
  <c r="L84" i="22"/>
  <c r="K84" i="22"/>
  <c r="J84" i="22"/>
  <c r="I84" i="22"/>
  <c r="H84" i="22"/>
  <c r="G84" i="22"/>
  <c r="F84" i="22"/>
  <c r="E84" i="22"/>
  <c r="D84" i="22"/>
  <c r="P83" i="22"/>
  <c r="O83" i="22"/>
  <c r="N83" i="22"/>
  <c r="M83" i="22"/>
  <c r="L83" i="22"/>
  <c r="K83" i="22"/>
  <c r="J83" i="22"/>
  <c r="I83" i="22"/>
  <c r="H83" i="22"/>
  <c r="G83" i="22"/>
  <c r="F83" i="22"/>
  <c r="E83" i="22"/>
  <c r="D83" i="22"/>
  <c r="P82" i="22"/>
  <c r="O82" i="22"/>
  <c r="N82" i="22"/>
  <c r="M82" i="22"/>
  <c r="L82" i="22"/>
  <c r="K82" i="22"/>
  <c r="J82" i="22"/>
  <c r="I82" i="22"/>
  <c r="H82" i="22"/>
  <c r="G82" i="22"/>
  <c r="F82" i="22"/>
  <c r="E82" i="22"/>
  <c r="D82" i="22"/>
  <c r="P81" i="22"/>
  <c r="O81" i="22"/>
  <c r="N81" i="22"/>
  <c r="M81" i="22"/>
  <c r="L81" i="22"/>
  <c r="K81" i="22"/>
  <c r="J81" i="22"/>
  <c r="I81" i="22"/>
  <c r="H81" i="22"/>
  <c r="G81" i="22"/>
  <c r="F81" i="22"/>
  <c r="E81" i="22"/>
  <c r="D81" i="22"/>
  <c r="P80" i="22"/>
  <c r="O80" i="22"/>
  <c r="N80" i="22"/>
  <c r="M80" i="22"/>
  <c r="L80" i="22"/>
  <c r="K80" i="22"/>
  <c r="J80" i="22"/>
  <c r="I80" i="22"/>
  <c r="H80" i="22"/>
  <c r="G80" i="22"/>
  <c r="F80" i="22"/>
  <c r="E80" i="22"/>
  <c r="D80" i="22"/>
  <c r="P79" i="22"/>
  <c r="O79" i="22"/>
  <c r="N79" i="22"/>
  <c r="M79" i="22"/>
  <c r="L79" i="22"/>
  <c r="K79" i="22"/>
  <c r="J79" i="22"/>
  <c r="I79" i="22"/>
  <c r="H79" i="22"/>
  <c r="G79" i="22"/>
  <c r="F79" i="22"/>
  <c r="E79" i="22"/>
  <c r="D79" i="22"/>
  <c r="P78" i="22"/>
  <c r="O78" i="22"/>
  <c r="N78" i="22"/>
  <c r="M78" i="22"/>
  <c r="L78" i="22"/>
  <c r="K78" i="22"/>
  <c r="J78" i="22"/>
  <c r="I78" i="22"/>
  <c r="H78" i="22"/>
  <c r="G78" i="22"/>
  <c r="F78" i="22"/>
  <c r="E78" i="22"/>
  <c r="D78" i="22"/>
  <c r="P77" i="22"/>
  <c r="O77" i="22"/>
  <c r="N77" i="22"/>
  <c r="M77" i="22"/>
  <c r="L77" i="22"/>
  <c r="K77" i="22"/>
  <c r="J77" i="22"/>
  <c r="I77" i="22"/>
  <c r="H77" i="22"/>
  <c r="G77" i="22"/>
  <c r="F77" i="22"/>
  <c r="E77" i="22"/>
  <c r="D77" i="22"/>
  <c r="P76" i="22"/>
  <c r="O76" i="22"/>
  <c r="N76" i="22"/>
  <c r="M76" i="22"/>
  <c r="L76" i="22"/>
  <c r="K76" i="22"/>
  <c r="J76" i="22"/>
  <c r="I76" i="22"/>
  <c r="H76" i="22"/>
  <c r="G76" i="22"/>
  <c r="F76" i="22"/>
  <c r="E76" i="22"/>
  <c r="D76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Q74" i="22"/>
  <c r="P74" i="22"/>
  <c r="O74" i="22"/>
  <c r="N74" i="22"/>
  <c r="M74" i="22"/>
  <c r="L74" i="22"/>
  <c r="J74" i="22"/>
  <c r="I74" i="22"/>
  <c r="H74" i="22"/>
  <c r="G74" i="22"/>
  <c r="E74" i="22"/>
  <c r="D74" i="22"/>
  <c r="P73" i="22"/>
  <c r="O73" i="22"/>
  <c r="N73" i="22"/>
  <c r="M73" i="22"/>
  <c r="L73" i="22"/>
  <c r="K73" i="22"/>
  <c r="J73" i="22"/>
  <c r="I73" i="22"/>
  <c r="H73" i="22"/>
  <c r="G73" i="22"/>
  <c r="F73" i="22"/>
  <c r="E73" i="22"/>
  <c r="D73" i="22"/>
  <c r="P72" i="22"/>
  <c r="O72" i="22"/>
  <c r="N72" i="22"/>
  <c r="M72" i="22"/>
  <c r="L72" i="22"/>
  <c r="K72" i="22"/>
  <c r="J72" i="22"/>
  <c r="I72" i="22"/>
  <c r="H72" i="22"/>
  <c r="G72" i="22"/>
  <c r="F72" i="22"/>
  <c r="E72" i="22"/>
  <c r="D72" i="22"/>
  <c r="P71" i="22"/>
  <c r="O71" i="22"/>
  <c r="N71" i="22"/>
  <c r="M71" i="22"/>
  <c r="L71" i="22"/>
  <c r="K71" i="22"/>
  <c r="J71" i="22"/>
  <c r="I71" i="22"/>
  <c r="H71" i="22"/>
  <c r="G71" i="22"/>
  <c r="F71" i="22"/>
  <c r="E71" i="22"/>
  <c r="D71" i="22"/>
  <c r="P70" i="22"/>
  <c r="O70" i="22"/>
  <c r="N70" i="22"/>
  <c r="M70" i="22"/>
  <c r="L70" i="22"/>
  <c r="K70" i="22"/>
  <c r="J70" i="22"/>
  <c r="I70" i="22"/>
  <c r="H70" i="22"/>
  <c r="G70" i="22"/>
  <c r="F70" i="22"/>
  <c r="E70" i="22"/>
  <c r="D70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D69" i="22"/>
  <c r="P68" i="22"/>
  <c r="O68" i="22"/>
  <c r="N68" i="22"/>
  <c r="M68" i="22"/>
  <c r="L68" i="22"/>
  <c r="K68" i="22"/>
  <c r="J68" i="22"/>
  <c r="I68" i="22"/>
  <c r="H68" i="22"/>
  <c r="G68" i="22"/>
  <c r="F68" i="22"/>
  <c r="E68" i="22"/>
  <c r="D68" i="22"/>
  <c r="P67" i="22"/>
  <c r="O67" i="22"/>
  <c r="N67" i="22"/>
  <c r="M67" i="22"/>
  <c r="L67" i="22"/>
  <c r="K67" i="22"/>
  <c r="J67" i="22"/>
  <c r="I67" i="22"/>
  <c r="H67" i="22"/>
  <c r="G67" i="22"/>
  <c r="F67" i="22"/>
  <c r="E67" i="22"/>
  <c r="D67" i="22"/>
  <c r="P66" i="22"/>
  <c r="O66" i="22"/>
  <c r="N66" i="22"/>
  <c r="M66" i="22"/>
  <c r="L66" i="22"/>
  <c r="K66" i="22"/>
  <c r="J66" i="22"/>
  <c r="I66" i="22"/>
  <c r="H66" i="22"/>
  <c r="G66" i="22"/>
  <c r="F66" i="22"/>
  <c r="E66" i="22"/>
  <c r="D66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D65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D64" i="22"/>
  <c r="P63" i="22"/>
  <c r="O63" i="22"/>
  <c r="N63" i="22"/>
  <c r="M63" i="22"/>
  <c r="L63" i="22"/>
  <c r="K63" i="22"/>
  <c r="J63" i="22"/>
  <c r="I63" i="22"/>
  <c r="H63" i="22"/>
  <c r="G63" i="22"/>
  <c r="F63" i="22"/>
  <c r="E63" i="22"/>
  <c r="D63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D62" i="22"/>
  <c r="AF61" i="22"/>
  <c r="P61" i="22"/>
  <c r="O61" i="22"/>
  <c r="N61" i="22"/>
  <c r="M61" i="22"/>
  <c r="L61" i="22"/>
  <c r="K61" i="22"/>
  <c r="J61" i="22"/>
  <c r="I61" i="22"/>
  <c r="H61" i="22"/>
  <c r="G61" i="22"/>
  <c r="F61" i="22"/>
  <c r="E61" i="22"/>
  <c r="D61" i="22"/>
  <c r="P60" i="22"/>
  <c r="O60" i="22"/>
  <c r="N60" i="22"/>
  <c r="M60" i="22"/>
  <c r="L60" i="22"/>
  <c r="K60" i="22"/>
  <c r="J60" i="22"/>
  <c r="I60" i="22"/>
  <c r="H60" i="22"/>
  <c r="G60" i="22"/>
  <c r="F60" i="22"/>
  <c r="E60" i="22"/>
  <c r="D60" i="22"/>
  <c r="D59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Y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D16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D8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AD56" i="19"/>
  <c r="AC56" i="19"/>
  <c r="AB56" i="19"/>
  <c r="AA56" i="19"/>
  <c r="Z56" i="19"/>
  <c r="Y56" i="19"/>
  <c r="X56" i="19"/>
  <c r="W56" i="19"/>
  <c r="V56" i="19"/>
  <c r="U56" i="19"/>
  <c r="T56" i="19"/>
  <c r="S56" i="19"/>
  <c r="Q56" i="19"/>
  <c r="P56" i="19"/>
  <c r="O56" i="19"/>
  <c r="AD55" i="19"/>
  <c r="AC55" i="19"/>
  <c r="AB55" i="19"/>
  <c r="AA55" i="19"/>
  <c r="Z55" i="19"/>
  <c r="Y55" i="19"/>
  <c r="X55" i="19"/>
  <c r="W55" i="19"/>
  <c r="V55" i="19"/>
  <c r="U55" i="19"/>
  <c r="T55" i="19"/>
  <c r="S55" i="19"/>
  <c r="Q55" i="19"/>
  <c r="P55" i="19"/>
  <c r="O55" i="19"/>
  <c r="AD54" i="19"/>
  <c r="AC54" i="19"/>
  <c r="AB54" i="19"/>
  <c r="AA54" i="19"/>
  <c r="Z54" i="19"/>
  <c r="Y54" i="19"/>
  <c r="X54" i="19"/>
  <c r="W54" i="19"/>
  <c r="V54" i="19"/>
  <c r="U54" i="19"/>
  <c r="T54" i="19"/>
  <c r="S54" i="19"/>
  <c r="Q54" i="19"/>
  <c r="P54" i="19"/>
  <c r="O54" i="19"/>
  <c r="AD53" i="19"/>
  <c r="AC53" i="19"/>
  <c r="AB53" i="19"/>
  <c r="AA53" i="19"/>
  <c r="Z53" i="19"/>
  <c r="Y53" i="19"/>
  <c r="X53" i="19"/>
  <c r="W53" i="19"/>
  <c r="V53" i="19"/>
  <c r="U53" i="19"/>
  <c r="T53" i="19"/>
  <c r="S53" i="19"/>
  <c r="Q53" i="19"/>
  <c r="P53" i="19"/>
  <c r="O53" i="19"/>
  <c r="AD52" i="19"/>
  <c r="AC52" i="19"/>
  <c r="AB52" i="19"/>
  <c r="AA52" i="19"/>
  <c r="Z52" i="19"/>
  <c r="Y52" i="19"/>
  <c r="X52" i="19"/>
  <c r="W52" i="19"/>
  <c r="V52" i="19"/>
  <c r="U52" i="19"/>
  <c r="T52" i="19"/>
  <c r="S52" i="19"/>
  <c r="Q52" i="19"/>
  <c r="P52" i="19"/>
  <c r="O52" i="19"/>
  <c r="AD51" i="19"/>
  <c r="AC51" i="19"/>
  <c r="AB51" i="19"/>
  <c r="AA51" i="19"/>
  <c r="Z51" i="19"/>
  <c r="Y51" i="19"/>
  <c r="X51" i="19"/>
  <c r="W51" i="19"/>
  <c r="V51" i="19"/>
  <c r="U51" i="19"/>
  <c r="T51" i="19"/>
  <c r="S51" i="19"/>
  <c r="Q51" i="19"/>
  <c r="P51" i="19"/>
  <c r="O51" i="19"/>
  <c r="AD50" i="19"/>
  <c r="AC50" i="19"/>
  <c r="AB50" i="19"/>
  <c r="AA50" i="19"/>
  <c r="Z50" i="19"/>
  <c r="Y50" i="19"/>
  <c r="X50" i="19"/>
  <c r="W50" i="19"/>
  <c r="V50" i="19"/>
  <c r="U50" i="19"/>
  <c r="T50" i="19"/>
  <c r="S50" i="19"/>
  <c r="Q50" i="19"/>
  <c r="P50" i="19"/>
  <c r="O50" i="19"/>
  <c r="AD49" i="19"/>
  <c r="AC49" i="19"/>
  <c r="AB49" i="19"/>
  <c r="AA49" i="19"/>
  <c r="Z49" i="19"/>
  <c r="Y49" i="19"/>
  <c r="X49" i="19"/>
  <c r="W49" i="19"/>
  <c r="V49" i="19"/>
  <c r="U49" i="19"/>
  <c r="T49" i="19"/>
  <c r="S49" i="19"/>
  <c r="Q49" i="19"/>
  <c r="P49" i="19"/>
  <c r="O49" i="19"/>
  <c r="AD48" i="19"/>
  <c r="AC48" i="19"/>
  <c r="AB48" i="19"/>
  <c r="AA48" i="19"/>
  <c r="Z48" i="19"/>
  <c r="Y48" i="19"/>
  <c r="X48" i="19"/>
  <c r="W48" i="19"/>
  <c r="V48" i="19"/>
  <c r="U48" i="19"/>
  <c r="T48" i="19"/>
  <c r="S48" i="19"/>
  <c r="Q48" i="19"/>
  <c r="P48" i="19"/>
  <c r="O48" i="19"/>
  <c r="AD47" i="19"/>
  <c r="AC47" i="19"/>
  <c r="AB47" i="19"/>
  <c r="AA47" i="19"/>
  <c r="Z47" i="19"/>
  <c r="Y47" i="19"/>
  <c r="X47" i="19"/>
  <c r="W47" i="19"/>
  <c r="V47" i="19"/>
  <c r="U47" i="19"/>
  <c r="T47" i="19"/>
  <c r="S47" i="19"/>
  <c r="Q47" i="19"/>
  <c r="P47" i="19"/>
  <c r="O47" i="19"/>
  <c r="AD46" i="19"/>
  <c r="AC46" i="19"/>
  <c r="AB46" i="19"/>
  <c r="AA46" i="19"/>
  <c r="Z46" i="19"/>
  <c r="Y46" i="19"/>
  <c r="X46" i="19"/>
  <c r="W46" i="19"/>
  <c r="V46" i="19"/>
  <c r="U46" i="19"/>
  <c r="T46" i="19"/>
  <c r="S46" i="19"/>
  <c r="Q46" i="19"/>
  <c r="P46" i="19"/>
  <c r="O46" i="19"/>
  <c r="AD45" i="19"/>
  <c r="AC45" i="19"/>
  <c r="AB45" i="19"/>
  <c r="AA45" i="19"/>
  <c r="Z45" i="19"/>
  <c r="Y45" i="19"/>
  <c r="X45" i="19"/>
  <c r="W45" i="19"/>
  <c r="V45" i="19"/>
  <c r="U45" i="19"/>
  <c r="T45" i="19"/>
  <c r="S45" i="19"/>
  <c r="Q45" i="19"/>
  <c r="P45" i="19"/>
  <c r="O45" i="19"/>
  <c r="AD44" i="19"/>
  <c r="AC44" i="19"/>
  <c r="AB44" i="19"/>
  <c r="AA44" i="19"/>
  <c r="Z44" i="19"/>
  <c r="Y44" i="19"/>
  <c r="X44" i="19"/>
  <c r="W44" i="19"/>
  <c r="V44" i="19"/>
  <c r="U44" i="19"/>
  <c r="T44" i="19"/>
  <c r="S44" i="19"/>
  <c r="Q44" i="19"/>
  <c r="P44" i="19"/>
  <c r="O44" i="19"/>
  <c r="AD43" i="19"/>
  <c r="AC43" i="19"/>
  <c r="AB43" i="19"/>
  <c r="AA43" i="19"/>
  <c r="Z43" i="19"/>
  <c r="Y43" i="19"/>
  <c r="X43" i="19"/>
  <c r="W43" i="19"/>
  <c r="V43" i="19"/>
  <c r="U43" i="19"/>
  <c r="T43" i="19"/>
  <c r="S43" i="19"/>
  <c r="Q43" i="19"/>
  <c r="P43" i="19"/>
  <c r="O43" i="19"/>
  <c r="AD42" i="19"/>
  <c r="AC42" i="19"/>
  <c r="AB42" i="19"/>
  <c r="AA42" i="19"/>
  <c r="Z42" i="19"/>
  <c r="Y42" i="19"/>
  <c r="X42" i="19"/>
  <c r="W42" i="19"/>
  <c r="V42" i="19"/>
  <c r="U42" i="19"/>
  <c r="T42" i="19"/>
  <c r="S42" i="19"/>
  <c r="Q42" i="19"/>
  <c r="P42" i="19"/>
  <c r="O42" i="19"/>
  <c r="AD41" i="19"/>
  <c r="AC41" i="19"/>
  <c r="AB41" i="19"/>
  <c r="AA41" i="19"/>
  <c r="Z41" i="19"/>
  <c r="Y41" i="19"/>
  <c r="X41" i="19"/>
  <c r="W41" i="19"/>
  <c r="V41" i="19"/>
  <c r="U41" i="19"/>
  <c r="T41" i="19"/>
  <c r="S41" i="19"/>
  <c r="Q41" i="19"/>
  <c r="P41" i="19"/>
  <c r="O41" i="19"/>
  <c r="U40" i="19"/>
  <c r="T40" i="19"/>
  <c r="S40" i="19"/>
  <c r="AD39" i="19"/>
  <c r="AC39" i="19"/>
  <c r="AB39" i="19"/>
  <c r="AA39" i="19"/>
  <c r="Z39" i="19"/>
  <c r="Y39" i="19"/>
  <c r="X39" i="19"/>
  <c r="W39" i="19"/>
  <c r="V39" i="19"/>
  <c r="U39" i="19"/>
  <c r="T39" i="19"/>
  <c r="S39" i="19"/>
  <c r="Q39" i="19"/>
  <c r="P39" i="19"/>
  <c r="O39" i="19"/>
  <c r="AD38" i="19"/>
  <c r="AC38" i="19"/>
  <c r="AB38" i="19"/>
  <c r="AA38" i="19"/>
  <c r="Z38" i="19"/>
  <c r="Y38" i="19"/>
  <c r="X38" i="19"/>
  <c r="W38" i="19"/>
  <c r="V38" i="19"/>
  <c r="U38" i="19"/>
  <c r="T38" i="19"/>
  <c r="S38" i="19"/>
  <c r="Q38" i="19"/>
  <c r="P38" i="19"/>
  <c r="O38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Q37" i="19"/>
  <c r="P37" i="19"/>
  <c r="O37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Q36" i="19"/>
  <c r="P36" i="19"/>
  <c r="O36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Q35" i="19"/>
  <c r="P35" i="19"/>
  <c r="O35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Q34" i="19"/>
  <c r="P34" i="19"/>
  <c r="O34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Q33" i="19"/>
  <c r="P33" i="19"/>
  <c r="O33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Q32" i="19"/>
  <c r="P32" i="19"/>
  <c r="O32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Q31" i="19"/>
  <c r="P31" i="19"/>
  <c r="O31" i="19"/>
  <c r="AD30" i="19"/>
  <c r="AC30" i="19"/>
  <c r="AB30" i="19"/>
  <c r="AA30" i="19"/>
  <c r="Z30" i="19"/>
  <c r="Y30" i="19"/>
  <c r="X30" i="19"/>
  <c r="W30" i="19"/>
  <c r="V30" i="19"/>
  <c r="U30" i="19"/>
  <c r="T30" i="19"/>
  <c r="S30" i="19"/>
  <c r="Q30" i="19"/>
  <c r="P30" i="19"/>
  <c r="O30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Q29" i="19"/>
  <c r="P29" i="19"/>
  <c r="O29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Q28" i="19"/>
  <c r="P28" i="19"/>
  <c r="O28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Q27" i="19"/>
  <c r="P27" i="19"/>
  <c r="O27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Q26" i="19"/>
  <c r="P26" i="19"/>
  <c r="O26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Q25" i="19"/>
  <c r="P25" i="19"/>
  <c r="O25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Q24" i="19"/>
  <c r="P24" i="19"/>
  <c r="O24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Q23" i="19"/>
  <c r="P23" i="19"/>
  <c r="O23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Q22" i="19"/>
  <c r="P22" i="19"/>
  <c r="O22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Q21" i="19"/>
  <c r="P21" i="19"/>
  <c r="O21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Q20" i="19"/>
  <c r="P20" i="19"/>
  <c r="O20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Q19" i="19"/>
  <c r="P19" i="19"/>
  <c r="O19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Q18" i="19"/>
  <c r="P18" i="19"/>
  <c r="O18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Q16" i="19"/>
  <c r="P16" i="19"/>
  <c r="O16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Q15" i="19"/>
  <c r="P15" i="19"/>
  <c r="O15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Q14" i="19"/>
  <c r="P14" i="19"/>
  <c r="O14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Q13" i="19"/>
  <c r="P13" i="19"/>
  <c r="O13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Q12" i="19"/>
  <c r="P12" i="19"/>
  <c r="O12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Q11" i="19"/>
  <c r="P11" i="19"/>
  <c r="O11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Q10" i="19"/>
  <c r="P10" i="19"/>
  <c r="O10" i="19"/>
  <c r="AD9" i="19"/>
  <c r="AC9" i="19"/>
  <c r="AB9" i="19"/>
  <c r="AA9" i="19"/>
  <c r="Z9" i="19"/>
  <c r="Y9" i="19"/>
  <c r="X9" i="19"/>
  <c r="W9" i="19"/>
  <c r="V9" i="19"/>
  <c r="U9" i="19"/>
  <c r="T9" i="19"/>
  <c r="S9" i="19"/>
  <c r="Q9" i="19"/>
  <c r="P9" i="19"/>
  <c r="O9" i="19"/>
  <c r="AD8" i="19"/>
  <c r="AC8" i="19"/>
  <c r="AB8" i="19"/>
  <c r="AA8" i="19"/>
  <c r="Z8" i="19"/>
  <c r="Y8" i="19"/>
  <c r="X8" i="19"/>
  <c r="W8" i="19"/>
  <c r="V8" i="19"/>
  <c r="U8" i="19"/>
  <c r="T8" i="19"/>
  <c r="S8" i="19"/>
  <c r="Q8" i="19"/>
  <c r="P8" i="19"/>
  <c r="O8" i="19"/>
  <c r="AD7" i="19"/>
  <c r="AC7" i="19"/>
  <c r="AB7" i="19"/>
  <c r="AA7" i="19"/>
  <c r="Z7" i="19"/>
  <c r="Y7" i="19"/>
  <c r="X7" i="19"/>
  <c r="W7" i="19"/>
  <c r="V7" i="19"/>
  <c r="U7" i="19"/>
  <c r="T7" i="19"/>
  <c r="S7" i="19"/>
  <c r="Q7" i="19"/>
  <c r="P7" i="19"/>
  <c r="O7" i="19"/>
  <c r="AD6" i="19"/>
  <c r="AC6" i="19"/>
  <c r="AB6" i="19"/>
  <c r="AA6" i="19"/>
  <c r="Z6" i="19"/>
  <c r="Y6" i="19"/>
  <c r="X6" i="19"/>
  <c r="W6" i="19"/>
  <c r="V6" i="19"/>
  <c r="U6" i="19"/>
  <c r="T6" i="19"/>
  <c r="S6" i="19"/>
  <c r="Q6" i="19"/>
  <c r="P6" i="19"/>
  <c r="O6" i="19"/>
  <c r="AD5" i="19"/>
  <c r="AC5" i="19"/>
  <c r="AB5" i="19"/>
  <c r="AA5" i="19"/>
  <c r="Z5" i="19"/>
  <c r="Y5" i="19"/>
  <c r="X5" i="19"/>
  <c r="W5" i="19"/>
  <c r="V5" i="19"/>
  <c r="U5" i="19"/>
  <c r="T5" i="19"/>
  <c r="S5" i="19"/>
  <c r="Q5" i="19"/>
  <c r="P5" i="19"/>
  <c r="O5" i="19"/>
  <c r="AD3" i="19"/>
  <c r="AC3" i="19"/>
  <c r="AB3" i="19"/>
  <c r="AA3" i="19"/>
  <c r="Z3" i="19"/>
  <c r="Y3" i="19"/>
  <c r="X3" i="19"/>
  <c r="W3" i="19"/>
  <c r="V3" i="19"/>
  <c r="U3" i="19"/>
  <c r="T3" i="19"/>
  <c r="S3" i="19"/>
  <c r="W2" i="19"/>
  <c r="T2" i="19"/>
  <c r="W1" i="19"/>
  <c r="T1" i="19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Q56" i="18"/>
  <c r="P56" i="18"/>
  <c r="O56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Q55" i="18"/>
  <c r="P55" i="18"/>
  <c r="O55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Q54" i="18"/>
  <c r="P54" i="18"/>
  <c r="O54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Q53" i="18"/>
  <c r="P53" i="18"/>
  <c r="O53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Q52" i="18"/>
  <c r="P52" i="18"/>
  <c r="O52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Q51" i="18"/>
  <c r="P51" i="18"/>
  <c r="O51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Q50" i="18"/>
  <c r="P50" i="18"/>
  <c r="O50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Q49" i="18"/>
  <c r="P49" i="18"/>
  <c r="O49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Q48" i="18"/>
  <c r="P48" i="18"/>
  <c r="O48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Q47" i="18"/>
  <c r="P47" i="18"/>
  <c r="O47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Q46" i="18"/>
  <c r="P46" i="18"/>
  <c r="O46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Q45" i="18"/>
  <c r="P45" i="18"/>
  <c r="O45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Q44" i="18"/>
  <c r="P44" i="18"/>
  <c r="O44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Q43" i="18"/>
  <c r="P43" i="18"/>
  <c r="O43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Q42" i="18"/>
  <c r="P42" i="18"/>
  <c r="O42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Q41" i="18"/>
  <c r="P41" i="18"/>
  <c r="O41" i="18"/>
  <c r="U40" i="18"/>
  <c r="T40" i="18"/>
  <c r="S40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Q39" i="18"/>
  <c r="P39" i="18"/>
  <c r="O39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Q38" i="18"/>
  <c r="P38" i="18"/>
  <c r="O38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Q37" i="18"/>
  <c r="P37" i="18"/>
  <c r="O37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Q36" i="18"/>
  <c r="P36" i="18"/>
  <c r="O36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Q35" i="18"/>
  <c r="P35" i="18"/>
  <c r="O35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Q34" i="18"/>
  <c r="P34" i="18"/>
  <c r="O34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Q33" i="18"/>
  <c r="P33" i="18"/>
  <c r="O33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Q32" i="18"/>
  <c r="P32" i="18"/>
  <c r="O32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Q31" i="18"/>
  <c r="P31" i="18"/>
  <c r="O31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Q30" i="18"/>
  <c r="P30" i="18"/>
  <c r="O30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Q29" i="18"/>
  <c r="P29" i="18"/>
  <c r="O29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Q28" i="18"/>
  <c r="P28" i="18"/>
  <c r="O28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Q27" i="18"/>
  <c r="P27" i="18"/>
  <c r="O27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Q26" i="18"/>
  <c r="P26" i="18"/>
  <c r="O26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Q25" i="18"/>
  <c r="P25" i="18"/>
  <c r="O25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Q24" i="18"/>
  <c r="P24" i="18"/>
  <c r="O24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Q23" i="18"/>
  <c r="P23" i="18"/>
  <c r="O23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Q22" i="18"/>
  <c r="P22" i="18"/>
  <c r="O22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Q21" i="18"/>
  <c r="P21" i="18"/>
  <c r="O21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Q20" i="18"/>
  <c r="P20" i="18"/>
  <c r="O20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Q19" i="18"/>
  <c r="P19" i="18"/>
  <c r="O19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Q18" i="18"/>
  <c r="P18" i="18"/>
  <c r="O18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Q16" i="18"/>
  <c r="P16" i="18"/>
  <c r="O16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Q15" i="18"/>
  <c r="P15" i="18"/>
  <c r="O15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Q14" i="18"/>
  <c r="P14" i="18"/>
  <c r="O14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Q13" i="18"/>
  <c r="P13" i="18"/>
  <c r="O13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Q12" i="18"/>
  <c r="P12" i="18"/>
  <c r="O12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Q11" i="18"/>
  <c r="P11" i="18"/>
  <c r="O11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Q10" i="18"/>
  <c r="P10" i="18"/>
  <c r="O10" i="18"/>
  <c r="AD9" i="18"/>
  <c r="AC9" i="18"/>
  <c r="AB9" i="18"/>
  <c r="AA9" i="18"/>
  <c r="Z9" i="18"/>
  <c r="Y9" i="18"/>
  <c r="X9" i="18"/>
  <c r="W9" i="18"/>
  <c r="V9" i="18"/>
  <c r="U9" i="18"/>
  <c r="T9" i="18"/>
  <c r="S9" i="18"/>
  <c r="Q9" i="18"/>
  <c r="P9" i="18"/>
  <c r="O9" i="18"/>
  <c r="AD8" i="18"/>
  <c r="AC8" i="18"/>
  <c r="AB8" i="18"/>
  <c r="AA8" i="18"/>
  <c r="Z8" i="18"/>
  <c r="Y8" i="18"/>
  <c r="X8" i="18"/>
  <c r="W8" i="18"/>
  <c r="V8" i="18"/>
  <c r="U8" i="18"/>
  <c r="T8" i="18"/>
  <c r="S8" i="18"/>
  <c r="Q8" i="18"/>
  <c r="P8" i="18"/>
  <c r="O8" i="18"/>
  <c r="AD7" i="18"/>
  <c r="AC7" i="18"/>
  <c r="AB7" i="18"/>
  <c r="AA7" i="18"/>
  <c r="Z7" i="18"/>
  <c r="Y7" i="18"/>
  <c r="X7" i="18"/>
  <c r="W7" i="18"/>
  <c r="V7" i="18"/>
  <c r="U7" i="18"/>
  <c r="T7" i="18"/>
  <c r="S7" i="18"/>
  <c r="Q7" i="18"/>
  <c r="P7" i="18"/>
  <c r="O7" i="18"/>
  <c r="AD6" i="18"/>
  <c r="AC6" i="18"/>
  <c r="AB6" i="18"/>
  <c r="AA6" i="18"/>
  <c r="Z6" i="18"/>
  <c r="Y6" i="18"/>
  <c r="X6" i="18"/>
  <c r="W6" i="18"/>
  <c r="V6" i="18"/>
  <c r="U6" i="18"/>
  <c r="T6" i="18"/>
  <c r="S6" i="18"/>
  <c r="Q6" i="18"/>
  <c r="P6" i="18"/>
  <c r="O6" i="18"/>
  <c r="AD5" i="18"/>
  <c r="AC5" i="18"/>
  <c r="AB5" i="18"/>
  <c r="AA5" i="18"/>
  <c r="Z5" i="18"/>
  <c r="Y5" i="18"/>
  <c r="X5" i="18"/>
  <c r="W5" i="18"/>
  <c r="V5" i="18"/>
  <c r="U5" i="18"/>
  <c r="T5" i="18"/>
  <c r="S5" i="18"/>
  <c r="Q5" i="18"/>
  <c r="P5" i="18"/>
  <c r="O5" i="18"/>
  <c r="AD3" i="18"/>
  <c r="AC3" i="18"/>
  <c r="AB3" i="18"/>
  <c r="AA3" i="18"/>
  <c r="Z3" i="18"/>
  <c r="Y3" i="18"/>
  <c r="X3" i="18"/>
  <c r="W3" i="18"/>
  <c r="V3" i="18"/>
  <c r="U3" i="18"/>
  <c r="T3" i="18"/>
  <c r="S3" i="18"/>
  <c r="W2" i="18"/>
  <c r="T2" i="18"/>
  <c r="W1" i="18"/>
  <c r="T1" i="18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Q21" i="17"/>
  <c r="P21" i="17"/>
  <c r="O21" i="17"/>
  <c r="Q20" i="17"/>
  <c r="P20" i="17"/>
  <c r="O20" i="17"/>
  <c r="Q19" i="17"/>
  <c r="P19" i="17"/>
  <c r="O19" i="17"/>
  <c r="Q18" i="17"/>
  <c r="P18" i="17"/>
  <c r="O18" i="17"/>
  <c r="Q16" i="17"/>
  <c r="P16" i="17"/>
  <c r="O16" i="17"/>
  <c r="Q15" i="17"/>
  <c r="P15" i="17"/>
  <c r="O15" i="17"/>
  <c r="Q14" i="17"/>
  <c r="P14" i="17"/>
  <c r="O14" i="17"/>
  <c r="Q13" i="17"/>
  <c r="P13" i="17"/>
  <c r="O13" i="17"/>
  <c r="Q12" i="17"/>
  <c r="P12" i="17"/>
  <c r="O12" i="17"/>
  <c r="Q11" i="17"/>
  <c r="P11" i="17"/>
  <c r="O11" i="17"/>
  <c r="Q10" i="17"/>
  <c r="P10" i="17"/>
  <c r="O10" i="17"/>
  <c r="Q9" i="17"/>
  <c r="P9" i="17"/>
  <c r="O9" i="17"/>
  <c r="Q8" i="17"/>
  <c r="P8" i="17"/>
  <c r="O8" i="17"/>
  <c r="Q7" i="17"/>
  <c r="P7" i="17"/>
  <c r="O7" i="17"/>
  <c r="Q6" i="17"/>
  <c r="P6" i="17"/>
  <c r="O6" i="17"/>
  <c r="Q5" i="17"/>
  <c r="P5" i="17"/>
  <c r="O5" i="17"/>
  <c r="T3" i="17"/>
  <c r="T2" i="17"/>
  <c r="P56" i="16"/>
  <c r="O56" i="16"/>
  <c r="P55" i="16"/>
  <c r="O55" i="16"/>
  <c r="P54" i="16"/>
  <c r="O54" i="16"/>
  <c r="P53" i="16"/>
  <c r="O53" i="16"/>
  <c r="P52" i="16"/>
  <c r="O52" i="16"/>
  <c r="P51" i="16"/>
  <c r="O51" i="16"/>
  <c r="P50" i="16"/>
  <c r="O50" i="16"/>
  <c r="P49" i="16"/>
  <c r="O49" i="16"/>
  <c r="P48" i="16"/>
  <c r="O48" i="16"/>
  <c r="P47" i="16"/>
  <c r="O47" i="16"/>
  <c r="P46" i="16"/>
  <c r="O46" i="16"/>
  <c r="P45" i="16"/>
  <c r="O45" i="16"/>
  <c r="P44" i="16"/>
  <c r="O44" i="16"/>
  <c r="P43" i="16"/>
  <c r="O43" i="16"/>
  <c r="P42" i="16"/>
  <c r="O42" i="16"/>
  <c r="P41" i="16"/>
  <c r="O41" i="16"/>
  <c r="P39" i="16"/>
  <c r="O39" i="16"/>
  <c r="P38" i="16"/>
  <c r="O38" i="16"/>
  <c r="P37" i="16"/>
  <c r="O37" i="16"/>
  <c r="P36" i="16"/>
  <c r="O36" i="16"/>
  <c r="P35" i="16"/>
  <c r="O35" i="16"/>
  <c r="P34" i="16"/>
  <c r="O34" i="16"/>
  <c r="P33" i="16"/>
  <c r="O33" i="16"/>
  <c r="P32" i="16"/>
  <c r="O32" i="16"/>
  <c r="P31" i="16"/>
  <c r="O31" i="16"/>
  <c r="P30" i="16"/>
  <c r="O30" i="16"/>
  <c r="P29" i="16"/>
  <c r="O29" i="16"/>
  <c r="P28" i="16"/>
  <c r="O28" i="16"/>
  <c r="P27" i="16"/>
  <c r="O27" i="16"/>
  <c r="P26" i="16"/>
  <c r="O26" i="16"/>
  <c r="P25" i="16"/>
  <c r="O25" i="16"/>
  <c r="P24" i="16"/>
  <c r="O24" i="16"/>
  <c r="P23" i="16"/>
  <c r="O23" i="16"/>
  <c r="P22" i="16"/>
  <c r="O22" i="16"/>
  <c r="P21" i="16"/>
  <c r="O21" i="16"/>
  <c r="P20" i="16"/>
  <c r="O20" i="16"/>
  <c r="P19" i="16"/>
  <c r="O19" i="16"/>
  <c r="P18" i="16"/>
  <c r="O18" i="16"/>
  <c r="P16" i="16"/>
  <c r="O16" i="16"/>
  <c r="P15" i="16"/>
  <c r="O15" i="16"/>
  <c r="P14" i="16"/>
  <c r="O14" i="16"/>
  <c r="P13" i="16"/>
  <c r="O13" i="16"/>
  <c r="P12" i="16"/>
  <c r="O12" i="16"/>
  <c r="P11" i="16"/>
  <c r="O11" i="16"/>
  <c r="P10" i="16"/>
  <c r="O10" i="16"/>
  <c r="P9" i="16"/>
  <c r="O9" i="16"/>
  <c r="P8" i="16"/>
  <c r="O8" i="16"/>
  <c r="P7" i="16"/>
  <c r="O7" i="16"/>
  <c r="P6" i="16"/>
  <c r="O6" i="16"/>
  <c r="P5" i="16"/>
  <c r="O5" i="16"/>
  <c r="T3" i="16"/>
  <c r="T2" i="16"/>
  <c r="P56" i="15"/>
  <c r="O56" i="15"/>
  <c r="P55" i="15"/>
  <c r="O55" i="15"/>
  <c r="P54" i="15"/>
  <c r="O54" i="15"/>
  <c r="P53" i="15"/>
  <c r="O53" i="15"/>
  <c r="P52" i="15"/>
  <c r="O52" i="15"/>
  <c r="P51" i="15"/>
  <c r="O51" i="15"/>
  <c r="P50" i="15"/>
  <c r="O50" i="15"/>
  <c r="P49" i="15"/>
  <c r="O49" i="15"/>
  <c r="P48" i="15"/>
  <c r="O48" i="15"/>
  <c r="P47" i="15"/>
  <c r="O47" i="15"/>
  <c r="P46" i="15"/>
  <c r="O46" i="15"/>
  <c r="P45" i="15"/>
  <c r="O45" i="15"/>
  <c r="P44" i="15"/>
  <c r="O44" i="15"/>
  <c r="P43" i="15"/>
  <c r="O43" i="15"/>
  <c r="P42" i="15"/>
  <c r="O42" i="15"/>
  <c r="P41" i="15"/>
  <c r="O41" i="15"/>
  <c r="P39" i="15"/>
  <c r="O39" i="15"/>
  <c r="P38" i="15"/>
  <c r="O38" i="15"/>
  <c r="P37" i="15"/>
  <c r="O37" i="15"/>
  <c r="P36" i="15"/>
  <c r="O36" i="15"/>
  <c r="P35" i="15"/>
  <c r="O35" i="15"/>
  <c r="P34" i="15"/>
  <c r="O34" i="15"/>
  <c r="P33" i="15"/>
  <c r="O33" i="15"/>
  <c r="P32" i="15"/>
  <c r="O32" i="15"/>
  <c r="P31" i="15"/>
  <c r="O31" i="15"/>
  <c r="P30" i="15"/>
  <c r="O30" i="15"/>
  <c r="P29" i="15"/>
  <c r="O29" i="15"/>
  <c r="P28" i="15"/>
  <c r="O28" i="15"/>
  <c r="P27" i="15"/>
  <c r="O27" i="15"/>
  <c r="P26" i="15"/>
  <c r="O26" i="15"/>
  <c r="P25" i="15"/>
  <c r="O25" i="15"/>
  <c r="P24" i="15"/>
  <c r="O24" i="15"/>
  <c r="P23" i="15"/>
  <c r="O23" i="15"/>
  <c r="P22" i="15"/>
  <c r="O22" i="15"/>
  <c r="P21" i="15"/>
  <c r="O21" i="15"/>
  <c r="P20" i="15"/>
  <c r="O20" i="15"/>
  <c r="P19" i="15"/>
  <c r="O19" i="15"/>
  <c r="P18" i="15"/>
  <c r="O18" i="15"/>
  <c r="P16" i="15"/>
  <c r="O16" i="15"/>
  <c r="P15" i="15"/>
  <c r="O15" i="15"/>
  <c r="P14" i="15"/>
  <c r="O14" i="15"/>
  <c r="P13" i="15"/>
  <c r="O13" i="15"/>
  <c r="P12" i="15"/>
  <c r="O12" i="15"/>
  <c r="P11" i="15"/>
  <c r="O11" i="15"/>
  <c r="P10" i="15"/>
  <c r="O10" i="15"/>
  <c r="P9" i="15"/>
  <c r="O9" i="15"/>
  <c r="P8" i="15"/>
  <c r="O8" i="15"/>
  <c r="P7" i="15"/>
  <c r="O7" i="15"/>
  <c r="P6" i="15"/>
  <c r="O6" i="15"/>
  <c r="P5" i="15"/>
  <c r="O5" i="15"/>
  <c r="T3" i="15"/>
  <c r="T2" i="15"/>
  <c r="P56" i="14"/>
  <c r="O56" i="14"/>
  <c r="P55" i="14"/>
  <c r="O55" i="14"/>
  <c r="P54" i="14"/>
  <c r="O54" i="14"/>
  <c r="P53" i="14"/>
  <c r="O53" i="14"/>
  <c r="P52" i="14"/>
  <c r="O52" i="14"/>
  <c r="P51" i="14"/>
  <c r="O51" i="14"/>
  <c r="P50" i="14"/>
  <c r="O50" i="14"/>
  <c r="P49" i="14"/>
  <c r="O49" i="14"/>
  <c r="P48" i="14"/>
  <c r="O48" i="14"/>
  <c r="P47" i="14"/>
  <c r="O47" i="14"/>
  <c r="P46" i="14"/>
  <c r="O46" i="14"/>
  <c r="P45" i="14"/>
  <c r="O45" i="14"/>
  <c r="P44" i="14"/>
  <c r="O44" i="14"/>
  <c r="P43" i="14"/>
  <c r="O43" i="14"/>
  <c r="P42" i="14"/>
  <c r="O42" i="14"/>
  <c r="P41" i="14"/>
  <c r="O41" i="14"/>
  <c r="P39" i="14"/>
  <c r="O39" i="14"/>
  <c r="P38" i="14"/>
  <c r="O38" i="14"/>
  <c r="P37" i="14"/>
  <c r="O37" i="14"/>
  <c r="P36" i="14"/>
  <c r="O36" i="14"/>
  <c r="P35" i="14"/>
  <c r="O35" i="14"/>
  <c r="P34" i="14"/>
  <c r="O34" i="14"/>
  <c r="P33" i="14"/>
  <c r="O33" i="14"/>
  <c r="P32" i="14"/>
  <c r="O32" i="14"/>
  <c r="P31" i="14"/>
  <c r="O31" i="14"/>
  <c r="P30" i="14"/>
  <c r="O30" i="14"/>
  <c r="P29" i="14"/>
  <c r="O29" i="14"/>
  <c r="P28" i="14"/>
  <c r="O28" i="14"/>
  <c r="P27" i="14"/>
  <c r="O27" i="14"/>
  <c r="P26" i="14"/>
  <c r="O26" i="14"/>
  <c r="P25" i="14"/>
  <c r="O25" i="14"/>
  <c r="P24" i="14"/>
  <c r="O24" i="14"/>
  <c r="P23" i="14"/>
  <c r="O23" i="14"/>
  <c r="P22" i="14"/>
  <c r="O22" i="14"/>
  <c r="P21" i="14"/>
  <c r="O21" i="14"/>
  <c r="P20" i="14"/>
  <c r="O20" i="14"/>
  <c r="P19" i="14"/>
  <c r="O19" i="14"/>
  <c r="P18" i="14"/>
  <c r="O18" i="14"/>
  <c r="P16" i="14"/>
  <c r="O16" i="14"/>
  <c r="P15" i="14"/>
  <c r="O15" i="14"/>
  <c r="P14" i="14"/>
  <c r="O14" i="14"/>
  <c r="P13" i="14"/>
  <c r="O13" i="14"/>
  <c r="P12" i="14"/>
  <c r="O12" i="14"/>
  <c r="P11" i="14"/>
  <c r="O11" i="14"/>
  <c r="P10" i="14"/>
  <c r="O10" i="14"/>
  <c r="P9" i="14"/>
  <c r="O9" i="14"/>
  <c r="P8" i="14"/>
  <c r="O8" i="14"/>
  <c r="P7" i="14"/>
  <c r="O7" i="14"/>
  <c r="P6" i="14"/>
  <c r="O6" i="14"/>
  <c r="P5" i="14"/>
  <c r="O5" i="14"/>
  <c r="T3" i="14"/>
  <c r="T2" i="14"/>
  <c r="P56" i="13"/>
  <c r="O56" i="13"/>
  <c r="P55" i="13"/>
  <c r="O55" i="13"/>
  <c r="P54" i="13"/>
  <c r="O54" i="13"/>
  <c r="P53" i="13"/>
  <c r="O53" i="13"/>
  <c r="P52" i="13"/>
  <c r="O52" i="13"/>
  <c r="P51" i="13"/>
  <c r="O51" i="13"/>
  <c r="P50" i="13"/>
  <c r="O50" i="13"/>
  <c r="P49" i="13"/>
  <c r="O49" i="13"/>
  <c r="P48" i="13"/>
  <c r="O48" i="13"/>
  <c r="P47" i="13"/>
  <c r="O47" i="13"/>
  <c r="P46" i="13"/>
  <c r="O46" i="13"/>
  <c r="P45" i="13"/>
  <c r="O45" i="13"/>
  <c r="P44" i="13"/>
  <c r="O44" i="13"/>
  <c r="P43" i="13"/>
  <c r="O43" i="13"/>
  <c r="P42" i="13"/>
  <c r="O42" i="13"/>
  <c r="P41" i="13"/>
  <c r="O41" i="13"/>
  <c r="P39" i="13"/>
  <c r="O39" i="13"/>
  <c r="P38" i="13"/>
  <c r="O38" i="13"/>
  <c r="P37" i="13"/>
  <c r="O37" i="13"/>
  <c r="P36" i="13"/>
  <c r="O36" i="13"/>
  <c r="P35" i="13"/>
  <c r="O35" i="13"/>
  <c r="P34" i="13"/>
  <c r="O34" i="13"/>
  <c r="P33" i="13"/>
  <c r="O33" i="13"/>
  <c r="P32" i="13"/>
  <c r="O32" i="13"/>
  <c r="P31" i="13"/>
  <c r="O31" i="13"/>
  <c r="P30" i="13"/>
  <c r="O30" i="13"/>
  <c r="P29" i="13"/>
  <c r="O29" i="13"/>
  <c r="P28" i="13"/>
  <c r="O28" i="13"/>
  <c r="P27" i="13"/>
  <c r="O27" i="13"/>
  <c r="P26" i="13"/>
  <c r="O26" i="13"/>
  <c r="P25" i="13"/>
  <c r="O25" i="13"/>
  <c r="P24" i="13"/>
  <c r="O24" i="13"/>
  <c r="P23" i="13"/>
  <c r="O23" i="13"/>
  <c r="P22" i="13"/>
  <c r="O22" i="13"/>
  <c r="P21" i="13"/>
  <c r="O21" i="13"/>
  <c r="P20" i="13"/>
  <c r="O20" i="13"/>
  <c r="P19" i="13"/>
  <c r="O19" i="13"/>
  <c r="P18" i="13"/>
  <c r="O18" i="13"/>
  <c r="P16" i="13"/>
  <c r="O16" i="13"/>
  <c r="P15" i="13"/>
  <c r="O15" i="13"/>
  <c r="P14" i="13"/>
  <c r="O14" i="13"/>
  <c r="P13" i="13"/>
  <c r="O13" i="13"/>
  <c r="P12" i="13"/>
  <c r="O12" i="13"/>
  <c r="P11" i="13"/>
  <c r="O11" i="13"/>
  <c r="P10" i="13"/>
  <c r="O10" i="13"/>
  <c r="P9" i="13"/>
  <c r="O9" i="13"/>
  <c r="P8" i="13"/>
  <c r="O8" i="13"/>
  <c r="P7" i="13"/>
  <c r="O7" i="13"/>
  <c r="P6" i="13"/>
  <c r="O6" i="13"/>
  <c r="P5" i="13"/>
  <c r="O5" i="13"/>
  <c r="T3" i="13"/>
  <c r="T2" i="13"/>
  <c r="P56" i="12"/>
  <c r="O56" i="12"/>
  <c r="P55" i="12"/>
  <c r="O55" i="12"/>
  <c r="P54" i="12"/>
  <c r="O54" i="12"/>
  <c r="P53" i="12"/>
  <c r="O53" i="12"/>
  <c r="P52" i="12"/>
  <c r="O52" i="12"/>
  <c r="P51" i="12"/>
  <c r="O51" i="12"/>
  <c r="P50" i="12"/>
  <c r="O50" i="12"/>
  <c r="P49" i="12"/>
  <c r="O49" i="12"/>
  <c r="P48" i="12"/>
  <c r="O48" i="12"/>
  <c r="P47" i="12"/>
  <c r="O47" i="12"/>
  <c r="P46" i="12"/>
  <c r="O46" i="12"/>
  <c r="P45" i="12"/>
  <c r="O45" i="12"/>
  <c r="P44" i="12"/>
  <c r="O44" i="12"/>
  <c r="P43" i="12"/>
  <c r="O43" i="12"/>
  <c r="P42" i="12"/>
  <c r="O42" i="12"/>
  <c r="P41" i="12"/>
  <c r="O41" i="12"/>
  <c r="P39" i="12"/>
  <c r="O39" i="12"/>
  <c r="P38" i="12"/>
  <c r="O38" i="12"/>
  <c r="P37" i="12"/>
  <c r="O37" i="12"/>
  <c r="P36" i="12"/>
  <c r="O36" i="12"/>
  <c r="P35" i="12"/>
  <c r="O35" i="12"/>
  <c r="P34" i="12"/>
  <c r="O34" i="12"/>
  <c r="P33" i="12"/>
  <c r="O33" i="12"/>
  <c r="P32" i="12"/>
  <c r="O32" i="12"/>
  <c r="P31" i="12"/>
  <c r="O31" i="12"/>
  <c r="P30" i="12"/>
  <c r="O30" i="12"/>
  <c r="P29" i="12"/>
  <c r="O29" i="12"/>
  <c r="P28" i="12"/>
  <c r="O28" i="12"/>
  <c r="P27" i="12"/>
  <c r="O27" i="12"/>
  <c r="P26" i="12"/>
  <c r="O26" i="12"/>
  <c r="P25" i="12"/>
  <c r="O25" i="12"/>
  <c r="P24" i="12"/>
  <c r="O24" i="12"/>
  <c r="P23" i="12"/>
  <c r="O23" i="12"/>
  <c r="P22" i="12"/>
  <c r="O22" i="12"/>
  <c r="P21" i="12"/>
  <c r="O21" i="12"/>
  <c r="P20" i="12"/>
  <c r="O20" i="12"/>
  <c r="P19" i="12"/>
  <c r="O19" i="12"/>
  <c r="P18" i="12"/>
  <c r="O18" i="12"/>
  <c r="P16" i="12"/>
  <c r="O16" i="12"/>
  <c r="P15" i="12"/>
  <c r="O15" i="12"/>
  <c r="P14" i="12"/>
  <c r="O14" i="12"/>
  <c r="P13" i="12"/>
  <c r="O13" i="12"/>
  <c r="P12" i="12"/>
  <c r="O12" i="12"/>
  <c r="P11" i="12"/>
  <c r="O11" i="12"/>
  <c r="P10" i="12"/>
  <c r="O10" i="12"/>
  <c r="P9" i="12"/>
  <c r="O9" i="12"/>
  <c r="P8" i="12"/>
  <c r="O8" i="12"/>
  <c r="P7" i="12"/>
  <c r="O7" i="12"/>
  <c r="P6" i="12"/>
  <c r="O6" i="12"/>
  <c r="P5" i="12"/>
  <c r="O5" i="12"/>
  <c r="T3" i="12"/>
  <c r="T2" i="12"/>
  <c r="P56" i="11"/>
  <c r="O56" i="11"/>
  <c r="P55" i="11"/>
  <c r="O55" i="11"/>
  <c r="P54" i="11"/>
  <c r="O54" i="11"/>
  <c r="P53" i="11"/>
  <c r="O53" i="11"/>
  <c r="P52" i="11"/>
  <c r="O52" i="11"/>
  <c r="P51" i="11"/>
  <c r="O51" i="11"/>
  <c r="P50" i="11"/>
  <c r="O50" i="11"/>
  <c r="P49" i="11"/>
  <c r="O49" i="11"/>
  <c r="P48" i="11"/>
  <c r="O48" i="11"/>
  <c r="P47" i="11"/>
  <c r="O47" i="11"/>
  <c r="P46" i="11"/>
  <c r="O46" i="11"/>
  <c r="P45" i="11"/>
  <c r="O45" i="11"/>
  <c r="P44" i="11"/>
  <c r="O44" i="11"/>
  <c r="P43" i="11"/>
  <c r="O43" i="11"/>
  <c r="P42" i="11"/>
  <c r="O42" i="11"/>
  <c r="P41" i="11"/>
  <c r="O41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30" i="11"/>
  <c r="O30" i="11"/>
  <c r="P29" i="11"/>
  <c r="O29" i="11"/>
  <c r="P28" i="11"/>
  <c r="O28" i="11"/>
  <c r="P27" i="11"/>
  <c r="O27" i="11"/>
  <c r="P26" i="11"/>
  <c r="O26" i="11"/>
  <c r="P25" i="11"/>
  <c r="O25" i="11"/>
  <c r="P24" i="11"/>
  <c r="O24" i="11"/>
  <c r="P23" i="11"/>
  <c r="O23" i="11"/>
  <c r="P22" i="11"/>
  <c r="O22" i="11"/>
  <c r="P21" i="11"/>
  <c r="O21" i="11"/>
  <c r="P20" i="11"/>
  <c r="O20" i="11"/>
  <c r="P19" i="11"/>
  <c r="O19" i="11"/>
  <c r="P18" i="11"/>
  <c r="O18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10" i="11"/>
  <c r="O10" i="11"/>
  <c r="P9" i="11"/>
  <c r="O9" i="11"/>
  <c r="P8" i="11"/>
  <c r="O8" i="11"/>
  <c r="P7" i="11"/>
  <c r="O7" i="11"/>
  <c r="P6" i="11"/>
  <c r="O6" i="11"/>
  <c r="P5" i="11"/>
  <c r="O5" i="11"/>
  <c r="T3" i="11"/>
  <c r="T2" i="11"/>
  <c r="P56" i="10"/>
  <c r="O56" i="10"/>
  <c r="P55" i="10"/>
  <c r="O55" i="10"/>
  <c r="P54" i="10"/>
  <c r="O54" i="10"/>
  <c r="P53" i="10"/>
  <c r="O53" i="10"/>
  <c r="P52" i="10"/>
  <c r="O52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8" i="10"/>
  <c r="O18" i="10"/>
  <c r="P16" i="10"/>
  <c r="O16" i="10"/>
  <c r="P15" i="10"/>
  <c r="O15" i="10"/>
  <c r="P14" i="10"/>
  <c r="O14" i="10"/>
  <c r="P13" i="10"/>
  <c r="O13" i="10"/>
  <c r="P12" i="10"/>
  <c r="O12" i="10"/>
  <c r="P11" i="10"/>
  <c r="O11" i="10"/>
  <c r="P10" i="10"/>
  <c r="O10" i="10"/>
  <c r="P9" i="10"/>
  <c r="O9" i="10"/>
  <c r="P8" i="10"/>
  <c r="O8" i="10"/>
  <c r="P7" i="10"/>
  <c r="O7" i="10"/>
  <c r="P6" i="10"/>
  <c r="O6" i="10"/>
  <c r="P5" i="10"/>
  <c r="O5" i="10"/>
  <c r="T3" i="10"/>
  <c r="T2" i="10"/>
  <c r="P56" i="9"/>
  <c r="O56" i="9"/>
  <c r="P55" i="9"/>
  <c r="O55" i="9"/>
  <c r="P54" i="9"/>
  <c r="O54" i="9"/>
  <c r="P53" i="9"/>
  <c r="O53" i="9"/>
  <c r="P52" i="9"/>
  <c r="O52" i="9"/>
  <c r="P51" i="9"/>
  <c r="O51" i="9"/>
  <c r="P50" i="9"/>
  <c r="O5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39" i="9"/>
  <c r="O39" i="9"/>
  <c r="P38" i="9"/>
  <c r="O38" i="9"/>
  <c r="P37" i="9"/>
  <c r="O37" i="9"/>
  <c r="P36" i="9"/>
  <c r="O36" i="9"/>
  <c r="P35" i="9"/>
  <c r="O35" i="9"/>
  <c r="P34" i="9"/>
  <c r="O34" i="9"/>
  <c r="P33" i="9"/>
  <c r="O33" i="9"/>
  <c r="P32" i="9"/>
  <c r="O32" i="9"/>
  <c r="P31" i="9"/>
  <c r="O31" i="9"/>
  <c r="P30" i="9"/>
  <c r="O30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8" i="9"/>
  <c r="O18" i="9"/>
  <c r="P16" i="9"/>
  <c r="O16" i="9"/>
  <c r="P15" i="9"/>
  <c r="O15" i="9"/>
  <c r="P14" i="9"/>
  <c r="O14" i="9"/>
  <c r="P13" i="9"/>
  <c r="O13" i="9"/>
  <c r="P12" i="9"/>
  <c r="O12" i="9"/>
  <c r="P11" i="9"/>
  <c r="O11" i="9"/>
  <c r="P10" i="9"/>
  <c r="O10" i="9"/>
  <c r="P9" i="9"/>
  <c r="O9" i="9"/>
  <c r="P8" i="9"/>
  <c r="O8" i="9"/>
  <c r="P7" i="9"/>
  <c r="O7" i="9"/>
  <c r="P6" i="9"/>
  <c r="O6" i="9"/>
  <c r="P5" i="9"/>
  <c r="O5" i="9"/>
  <c r="T3" i="9"/>
  <c r="T2" i="9"/>
  <c r="P56" i="8"/>
  <c r="O56" i="8"/>
  <c r="P55" i="8"/>
  <c r="O55" i="8"/>
  <c r="P54" i="8"/>
  <c r="O54" i="8"/>
  <c r="P53" i="8"/>
  <c r="O53" i="8"/>
  <c r="P52" i="8"/>
  <c r="O52" i="8"/>
  <c r="P51" i="8"/>
  <c r="O51" i="8"/>
  <c r="P50" i="8"/>
  <c r="O50" i="8"/>
  <c r="P49" i="8"/>
  <c r="O49" i="8"/>
  <c r="P48" i="8"/>
  <c r="O48" i="8"/>
  <c r="P47" i="8"/>
  <c r="O47" i="8"/>
  <c r="P46" i="8"/>
  <c r="O46" i="8"/>
  <c r="P45" i="8"/>
  <c r="O45" i="8"/>
  <c r="P44" i="8"/>
  <c r="O44" i="8"/>
  <c r="P43" i="8"/>
  <c r="O43" i="8"/>
  <c r="P42" i="8"/>
  <c r="O42" i="8"/>
  <c r="P41" i="8"/>
  <c r="O41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8" i="8"/>
  <c r="O18" i="8"/>
  <c r="P16" i="8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P8" i="8"/>
  <c r="O8" i="8"/>
  <c r="P7" i="8"/>
  <c r="O7" i="8"/>
  <c r="P6" i="8"/>
  <c r="O6" i="8"/>
  <c r="P5" i="8"/>
  <c r="O5" i="8"/>
  <c r="T3" i="8"/>
  <c r="T2" i="8"/>
  <c r="P56" i="7"/>
  <c r="O56" i="7"/>
  <c r="P55" i="7"/>
  <c r="O55" i="7"/>
  <c r="P54" i="7"/>
  <c r="O54" i="7"/>
  <c r="P53" i="7"/>
  <c r="O53" i="7"/>
  <c r="P52" i="7"/>
  <c r="O52" i="7"/>
  <c r="P51" i="7"/>
  <c r="O51" i="7"/>
  <c r="P50" i="7"/>
  <c r="O50" i="7"/>
  <c r="P49" i="7"/>
  <c r="O49" i="7"/>
  <c r="P48" i="7"/>
  <c r="O48" i="7"/>
  <c r="P47" i="7"/>
  <c r="O47" i="7"/>
  <c r="P46" i="7"/>
  <c r="O46" i="7"/>
  <c r="P45" i="7"/>
  <c r="O45" i="7"/>
  <c r="P44" i="7"/>
  <c r="O44" i="7"/>
  <c r="P43" i="7"/>
  <c r="O43" i="7"/>
  <c r="P42" i="7"/>
  <c r="O42" i="7"/>
  <c r="P41" i="7"/>
  <c r="O41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O21" i="7"/>
  <c r="P20" i="7"/>
  <c r="O20" i="7"/>
  <c r="P19" i="7"/>
  <c r="O19" i="7"/>
  <c r="P18" i="7"/>
  <c r="O18" i="7"/>
  <c r="P16" i="7"/>
  <c r="O16" i="7"/>
  <c r="P15" i="7"/>
  <c r="O15" i="7"/>
  <c r="P14" i="7"/>
  <c r="O14" i="7"/>
  <c r="P13" i="7"/>
  <c r="O13" i="7"/>
  <c r="P12" i="7"/>
  <c r="O12" i="7"/>
  <c r="P11" i="7"/>
  <c r="O11" i="7"/>
  <c r="P10" i="7"/>
  <c r="O10" i="7"/>
  <c r="P9" i="7"/>
  <c r="O9" i="7"/>
  <c r="P8" i="7"/>
  <c r="O8" i="7"/>
  <c r="P7" i="7"/>
  <c r="O7" i="7"/>
  <c r="P6" i="7"/>
  <c r="O6" i="7"/>
  <c r="P5" i="7"/>
  <c r="O5" i="7"/>
  <c r="T3" i="7"/>
  <c r="T2" i="7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O6" i="6"/>
  <c r="P5" i="6"/>
  <c r="O5" i="6"/>
  <c r="T3" i="6"/>
  <c r="T2" i="6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R12" i="5"/>
  <c r="Q12" i="5"/>
  <c r="P12" i="5"/>
  <c r="O12" i="5"/>
  <c r="R11" i="5"/>
  <c r="Q11" i="5"/>
  <c r="P11" i="5"/>
  <c r="O11" i="5"/>
  <c r="R10" i="5"/>
  <c r="Q10" i="5"/>
  <c r="P10" i="5"/>
  <c r="O10" i="5"/>
  <c r="R9" i="5"/>
  <c r="Q9" i="5"/>
  <c r="P9" i="5"/>
  <c r="O9" i="5"/>
  <c r="R8" i="5"/>
  <c r="Q8" i="5"/>
  <c r="P8" i="5"/>
  <c r="O8" i="5"/>
  <c r="R7" i="5"/>
  <c r="Q7" i="5"/>
  <c r="P7" i="5"/>
  <c r="O7" i="5"/>
  <c r="Q6" i="5"/>
  <c r="P6" i="5"/>
  <c r="O6" i="5"/>
  <c r="R5" i="5"/>
  <c r="Q5" i="5"/>
  <c r="P5" i="5"/>
  <c r="O5" i="5"/>
  <c r="T3" i="5"/>
  <c r="T2" i="5"/>
  <c r="AG56" i="4"/>
  <c r="AF56" i="4"/>
  <c r="AE56" i="4"/>
  <c r="AD56" i="4"/>
  <c r="AC56" i="4"/>
  <c r="AB56" i="4"/>
  <c r="AA56" i="4"/>
  <c r="Z56" i="4"/>
  <c r="Y56" i="4"/>
  <c r="X56" i="4"/>
  <c r="W56" i="4"/>
  <c r="V56" i="4"/>
  <c r="R56" i="4"/>
  <c r="Q56" i="4"/>
  <c r="P56" i="4"/>
  <c r="O56" i="4"/>
  <c r="AG55" i="4"/>
  <c r="AF55" i="4"/>
  <c r="AE55" i="4"/>
  <c r="AD55" i="4"/>
  <c r="AC55" i="4"/>
  <c r="AB55" i="4"/>
  <c r="AA55" i="4"/>
  <c r="Z55" i="4"/>
  <c r="Y55" i="4"/>
  <c r="X55" i="4"/>
  <c r="W55" i="4"/>
  <c r="V55" i="4"/>
  <c r="R55" i="4"/>
  <c r="Q55" i="4"/>
  <c r="P55" i="4"/>
  <c r="O55" i="4"/>
  <c r="AG54" i="4"/>
  <c r="AF54" i="4"/>
  <c r="AE54" i="4"/>
  <c r="AD54" i="4"/>
  <c r="AC54" i="4"/>
  <c r="AB54" i="4"/>
  <c r="AA54" i="4"/>
  <c r="Z54" i="4"/>
  <c r="Y54" i="4"/>
  <c r="X54" i="4"/>
  <c r="W54" i="4"/>
  <c r="V54" i="4"/>
  <c r="R54" i="4"/>
  <c r="Q54" i="4"/>
  <c r="P54" i="4"/>
  <c r="O54" i="4"/>
  <c r="AG53" i="4"/>
  <c r="AF53" i="4"/>
  <c r="AE53" i="4"/>
  <c r="AD53" i="4"/>
  <c r="AC53" i="4"/>
  <c r="AB53" i="4"/>
  <c r="AA53" i="4"/>
  <c r="Z53" i="4"/>
  <c r="Y53" i="4"/>
  <c r="X53" i="4"/>
  <c r="W53" i="4"/>
  <c r="V53" i="4"/>
  <c r="R53" i="4"/>
  <c r="Q53" i="4"/>
  <c r="P53" i="4"/>
  <c r="O53" i="4"/>
  <c r="AG52" i="4"/>
  <c r="AF52" i="4"/>
  <c r="AE52" i="4"/>
  <c r="AD52" i="4"/>
  <c r="AC52" i="4"/>
  <c r="AB52" i="4"/>
  <c r="AA52" i="4"/>
  <c r="Z52" i="4"/>
  <c r="Y52" i="4"/>
  <c r="X52" i="4"/>
  <c r="W52" i="4"/>
  <c r="V52" i="4"/>
  <c r="R52" i="4"/>
  <c r="Q52" i="4"/>
  <c r="P52" i="4"/>
  <c r="O52" i="4"/>
  <c r="AG51" i="4"/>
  <c r="AF51" i="4"/>
  <c r="AE51" i="4"/>
  <c r="AD51" i="4"/>
  <c r="AC51" i="4"/>
  <c r="AB51" i="4"/>
  <c r="AA51" i="4"/>
  <c r="Z51" i="4"/>
  <c r="Y51" i="4"/>
  <c r="X51" i="4"/>
  <c r="W51" i="4"/>
  <c r="V51" i="4"/>
  <c r="R51" i="4"/>
  <c r="Q51" i="4"/>
  <c r="P51" i="4"/>
  <c r="O51" i="4"/>
  <c r="AG50" i="4"/>
  <c r="AF50" i="4"/>
  <c r="AE50" i="4"/>
  <c r="AD50" i="4"/>
  <c r="AC50" i="4"/>
  <c r="AB50" i="4"/>
  <c r="AA50" i="4"/>
  <c r="Z50" i="4"/>
  <c r="Y50" i="4"/>
  <c r="X50" i="4"/>
  <c r="W50" i="4"/>
  <c r="V50" i="4"/>
  <c r="R50" i="4"/>
  <c r="Q50" i="4"/>
  <c r="P50" i="4"/>
  <c r="O50" i="4"/>
  <c r="AG49" i="4"/>
  <c r="AF49" i="4"/>
  <c r="AE49" i="4"/>
  <c r="AD49" i="4"/>
  <c r="AC49" i="4"/>
  <c r="AB49" i="4"/>
  <c r="AA49" i="4"/>
  <c r="Z49" i="4"/>
  <c r="Y49" i="4"/>
  <c r="X49" i="4"/>
  <c r="W49" i="4"/>
  <c r="V49" i="4"/>
  <c r="R49" i="4"/>
  <c r="Q49" i="4"/>
  <c r="P49" i="4"/>
  <c r="O49" i="4"/>
  <c r="AG48" i="4"/>
  <c r="AF48" i="4"/>
  <c r="AE48" i="4"/>
  <c r="AD48" i="4"/>
  <c r="AC48" i="4"/>
  <c r="AB48" i="4"/>
  <c r="AA48" i="4"/>
  <c r="Z48" i="4"/>
  <c r="Y48" i="4"/>
  <c r="X48" i="4"/>
  <c r="W48" i="4"/>
  <c r="V48" i="4"/>
  <c r="R48" i="4"/>
  <c r="Q48" i="4"/>
  <c r="P48" i="4"/>
  <c r="O48" i="4"/>
  <c r="AG47" i="4"/>
  <c r="AF47" i="4"/>
  <c r="AE47" i="4"/>
  <c r="AD47" i="4"/>
  <c r="AC47" i="4"/>
  <c r="AB47" i="4"/>
  <c r="AA47" i="4"/>
  <c r="Z47" i="4"/>
  <c r="Y47" i="4"/>
  <c r="X47" i="4"/>
  <c r="W47" i="4"/>
  <c r="V47" i="4"/>
  <c r="R47" i="4"/>
  <c r="Q47" i="4"/>
  <c r="P47" i="4"/>
  <c r="O47" i="4"/>
  <c r="AG46" i="4"/>
  <c r="AF46" i="4"/>
  <c r="AE46" i="4"/>
  <c r="AD46" i="4"/>
  <c r="AC46" i="4"/>
  <c r="AB46" i="4"/>
  <c r="AA46" i="4"/>
  <c r="Z46" i="4"/>
  <c r="Y46" i="4"/>
  <c r="X46" i="4"/>
  <c r="W46" i="4"/>
  <c r="V46" i="4"/>
  <c r="R46" i="4"/>
  <c r="Q46" i="4"/>
  <c r="P46" i="4"/>
  <c r="O46" i="4"/>
  <c r="AG45" i="4"/>
  <c r="AF45" i="4"/>
  <c r="AE45" i="4"/>
  <c r="AD45" i="4"/>
  <c r="AC45" i="4"/>
  <c r="AB45" i="4"/>
  <c r="AA45" i="4"/>
  <c r="Z45" i="4"/>
  <c r="Y45" i="4"/>
  <c r="X45" i="4"/>
  <c r="W45" i="4"/>
  <c r="V45" i="4"/>
  <c r="R45" i="4"/>
  <c r="Q45" i="4"/>
  <c r="P45" i="4"/>
  <c r="O45" i="4"/>
  <c r="AG44" i="4"/>
  <c r="AF44" i="4"/>
  <c r="AE44" i="4"/>
  <c r="AD44" i="4"/>
  <c r="AC44" i="4"/>
  <c r="AB44" i="4"/>
  <c r="AA44" i="4"/>
  <c r="Z44" i="4"/>
  <c r="Y44" i="4"/>
  <c r="X44" i="4"/>
  <c r="W44" i="4"/>
  <c r="V44" i="4"/>
  <c r="R44" i="4"/>
  <c r="Q44" i="4"/>
  <c r="P44" i="4"/>
  <c r="O44" i="4"/>
  <c r="AG43" i="4"/>
  <c r="AF43" i="4"/>
  <c r="AE43" i="4"/>
  <c r="AD43" i="4"/>
  <c r="AC43" i="4"/>
  <c r="AB43" i="4"/>
  <c r="AA43" i="4"/>
  <c r="Z43" i="4"/>
  <c r="Y43" i="4"/>
  <c r="X43" i="4"/>
  <c r="W43" i="4"/>
  <c r="V43" i="4"/>
  <c r="R43" i="4"/>
  <c r="Q43" i="4"/>
  <c r="P43" i="4"/>
  <c r="O43" i="4"/>
  <c r="AG42" i="4"/>
  <c r="AF42" i="4"/>
  <c r="AE42" i="4"/>
  <c r="AD42" i="4"/>
  <c r="AC42" i="4"/>
  <c r="AB42" i="4"/>
  <c r="AA42" i="4"/>
  <c r="Z42" i="4"/>
  <c r="Y42" i="4"/>
  <c r="X42" i="4"/>
  <c r="W42" i="4"/>
  <c r="V42" i="4"/>
  <c r="R42" i="4"/>
  <c r="Q42" i="4"/>
  <c r="P42" i="4"/>
  <c r="O42" i="4"/>
  <c r="AG41" i="4"/>
  <c r="AF41" i="4"/>
  <c r="AE41" i="4"/>
  <c r="AD41" i="4"/>
  <c r="AC41" i="4"/>
  <c r="AB41" i="4"/>
  <c r="AA41" i="4"/>
  <c r="Z41" i="4"/>
  <c r="Y41" i="4"/>
  <c r="X41" i="4"/>
  <c r="W41" i="4"/>
  <c r="V41" i="4"/>
  <c r="R41" i="4"/>
  <c r="Q41" i="4"/>
  <c r="P41" i="4"/>
  <c r="O41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AG39" i="4"/>
  <c r="AF39" i="4"/>
  <c r="AE39" i="4"/>
  <c r="AD39" i="4"/>
  <c r="AC39" i="4"/>
  <c r="AB39" i="4"/>
  <c r="AA39" i="4"/>
  <c r="Z39" i="4"/>
  <c r="Y39" i="4"/>
  <c r="X39" i="4"/>
  <c r="W39" i="4"/>
  <c r="V39" i="4"/>
  <c r="R39" i="4"/>
  <c r="Q39" i="4"/>
  <c r="P39" i="4"/>
  <c r="O39" i="4"/>
  <c r="AG38" i="4"/>
  <c r="AF38" i="4"/>
  <c r="AE38" i="4"/>
  <c r="AD38" i="4"/>
  <c r="AC38" i="4"/>
  <c r="AB38" i="4"/>
  <c r="AA38" i="4"/>
  <c r="Z38" i="4"/>
  <c r="Y38" i="4"/>
  <c r="X38" i="4"/>
  <c r="W38" i="4"/>
  <c r="V38" i="4"/>
  <c r="R38" i="4"/>
  <c r="Q38" i="4"/>
  <c r="P38" i="4"/>
  <c r="O38" i="4"/>
  <c r="AG37" i="4"/>
  <c r="AF37" i="4"/>
  <c r="AE37" i="4"/>
  <c r="AD37" i="4"/>
  <c r="AC37" i="4"/>
  <c r="AB37" i="4"/>
  <c r="AA37" i="4"/>
  <c r="Z37" i="4"/>
  <c r="Y37" i="4"/>
  <c r="X37" i="4"/>
  <c r="W37" i="4"/>
  <c r="V37" i="4"/>
  <c r="R37" i="4"/>
  <c r="Q37" i="4"/>
  <c r="P37" i="4"/>
  <c r="O37" i="4"/>
  <c r="AG36" i="4"/>
  <c r="AF36" i="4"/>
  <c r="AE36" i="4"/>
  <c r="AD36" i="4"/>
  <c r="AC36" i="4"/>
  <c r="AB36" i="4"/>
  <c r="AA36" i="4"/>
  <c r="Z36" i="4"/>
  <c r="Y36" i="4"/>
  <c r="X36" i="4"/>
  <c r="W36" i="4"/>
  <c r="V36" i="4"/>
  <c r="R36" i="4"/>
  <c r="Q36" i="4"/>
  <c r="P36" i="4"/>
  <c r="O36" i="4"/>
  <c r="AG35" i="4"/>
  <c r="AF35" i="4"/>
  <c r="AE35" i="4"/>
  <c r="AD35" i="4"/>
  <c r="AC35" i="4"/>
  <c r="AB35" i="4"/>
  <c r="AA35" i="4"/>
  <c r="Z35" i="4"/>
  <c r="Y35" i="4"/>
  <c r="X35" i="4"/>
  <c r="W35" i="4"/>
  <c r="V35" i="4"/>
  <c r="R35" i="4"/>
  <c r="Q35" i="4"/>
  <c r="P35" i="4"/>
  <c r="O35" i="4"/>
  <c r="AG34" i="4"/>
  <c r="AF34" i="4"/>
  <c r="AE34" i="4"/>
  <c r="AD34" i="4"/>
  <c r="AC34" i="4"/>
  <c r="AB34" i="4"/>
  <c r="AA34" i="4"/>
  <c r="Z34" i="4"/>
  <c r="Y34" i="4"/>
  <c r="X34" i="4"/>
  <c r="W34" i="4"/>
  <c r="V34" i="4"/>
  <c r="R34" i="4"/>
  <c r="Q34" i="4"/>
  <c r="P34" i="4"/>
  <c r="O34" i="4"/>
  <c r="AG33" i="4"/>
  <c r="AF33" i="4"/>
  <c r="AE33" i="4"/>
  <c r="AD33" i="4"/>
  <c r="AC33" i="4"/>
  <c r="AB33" i="4"/>
  <c r="AA33" i="4"/>
  <c r="Z33" i="4"/>
  <c r="Y33" i="4"/>
  <c r="X33" i="4"/>
  <c r="W33" i="4"/>
  <c r="V33" i="4"/>
  <c r="R33" i="4"/>
  <c r="Q33" i="4"/>
  <c r="P33" i="4"/>
  <c r="O33" i="4"/>
  <c r="AG32" i="4"/>
  <c r="AF32" i="4"/>
  <c r="AE32" i="4"/>
  <c r="AD32" i="4"/>
  <c r="AC32" i="4"/>
  <c r="AB32" i="4"/>
  <c r="AA32" i="4"/>
  <c r="Z32" i="4"/>
  <c r="Y32" i="4"/>
  <c r="X32" i="4"/>
  <c r="W32" i="4"/>
  <c r="V32" i="4"/>
  <c r="R32" i="4"/>
  <c r="Q32" i="4"/>
  <c r="P32" i="4"/>
  <c r="O32" i="4"/>
  <c r="AG31" i="4"/>
  <c r="AF31" i="4"/>
  <c r="AE31" i="4"/>
  <c r="AD31" i="4"/>
  <c r="AC31" i="4"/>
  <c r="AB31" i="4"/>
  <c r="AA31" i="4"/>
  <c r="Z31" i="4"/>
  <c r="Y31" i="4"/>
  <c r="X31" i="4"/>
  <c r="W31" i="4"/>
  <c r="V31" i="4"/>
  <c r="R31" i="4"/>
  <c r="Q31" i="4"/>
  <c r="P31" i="4"/>
  <c r="O31" i="4"/>
  <c r="AG30" i="4"/>
  <c r="AF30" i="4"/>
  <c r="AE30" i="4"/>
  <c r="AD30" i="4"/>
  <c r="AC30" i="4"/>
  <c r="AB30" i="4"/>
  <c r="AA30" i="4"/>
  <c r="Z30" i="4"/>
  <c r="Y30" i="4"/>
  <c r="X30" i="4"/>
  <c r="W30" i="4"/>
  <c r="V30" i="4"/>
  <c r="R30" i="4"/>
  <c r="Q30" i="4"/>
  <c r="P30" i="4"/>
  <c r="O30" i="4"/>
  <c r="AG29" i="4"/>
  <c r="AF29" i="4"/>
  <c r="AE29" i="4"/>
  <c r="AD29" i="4"/>
  <c r="AC29" i="4"/>
  <c r="AB29" i="4"/>
  <c r="AA29" i="4"/>
  <c r="Z29" i="4"/>
  <c r="Y29" i="4"/>
  <c r="X29" i="4"/>
  <c r="W29" i="4"/>
  <c r="V29" i="4"/>
  <c r="R29" i="4"/>
  <c r="Q29" i="4"/>
  <c r="P29" i="4"/>
  <c r="O29" i="4"/>
  <c r="AG28" i="4"/>
  <c r="AF28" i="4"/>
  <c r="AE28" i="4"/>
  <c r="AD28" i="4"/>
  <c r="AC28" i="4"/>
  <c r="AB28" i="4"/>
  <c r="AA28" i="4"/>
  <c r="Z28" i="4"/>
  <c r="Y28" i="4"/>
  <c r="X28" i="4"/>
  <c r="W28" i="4"/>
  <c r="V28" i="4"/>
  <c r="R28" i="4"/>
  <c r="Q28" i="4"/>
  <c r="P28" i="4"/>
  <c r="O28" i="4"/>
  <c r="AG27" i="4"/>
  <c r="AF27" i="4"/>
  <c r="AE27" i="4"/>
  <c r="AD27" i="4"/>
  <c r="AC27" i="4"/>
  <c r="AB27" i="4"/>
  <c r="AA27" i="4"/>
  <c r="Z27" i="4"/>
  <c r="Y27" i="4"/>
  <c r="X27" i="4"/>
  <c r="W27" i="4"/>
  <c r="V27" i="4"/>
  <c r="R27" i="4"/>
  <c r="Q27" i="4"/>
  <c r="P27" i="4"/>
  <c r="O27" i="4"/>
  <c r="AG26" i="4"/>
  <c r="AF26" i="4"/>
  <c r="AE26" i="4"/>
  <c r="AD26" i="4"/>
  <c r="AC26" i="4"/>
  <c r="AB26" i="4"/>
  <c r="AA26" i="4"/>
  <c r="Z26" i="4"/>
  <c r="Y26" i="4"/>
  <c r="X26" i="4"/>
  <c r="W26" i="4"/>
  <c r="V26" i="4"/>
  <c r="R26" i="4"/>
  <c r="Q26" i="4"/>
  <c r="P26" i="4"/>
  <c r="O26" i="4"/>
  <c r="AG25" i="4"/>
  <c r="AF25" i="4"/>
  <c r="AE25" i="4"/>
  <c r="AD25" i="4"/>
  <c r="AC25" i="4"/>
  <c r="AB25" i="4"/>
  <c r="AA25" i="4"/>
  <c r="Z25" i="4"/>
  <c r="Y25" i="4"/>
  <c r="X25" i="4"/>
  <c r="W25" i="4"/>
  <c r="V25" i="4"/>
  <c r="R25" i="4"/>
  <c r="Q25" i="4"/>
  <c r="P25" i="4"/>
  <c r="O25" i="4"/>
  <c r="AG24" i="4"/>
  <c r="AF24" i="4"/>
  <c r="AE24" i="4"/>
  <c r="AD24" i="4"/>
  <c r="AC24" i="4"/>
  <c r="AB24" i="4"/>
  <c r="AA24" i="4"/>
  <c r="Z24" i="4"/>
  <c r="Y24" i="4"/>
  <c r="X24" i="4"/>
  <c r="W24" i="4"/>
  <c r="V24" i="4"/>
  <c r="R24" i="4"/>
  <c r="Q24" i="4"/>
  <c r="P24" i="4"/>
  <c r="O24" i="4"/>
  <c r="AG23" i="4"/>
  <c r="AF23" i="4"/>
  <c r="AE23" i="4"/>
  <c r="AD23" i="4"/>
  <c r="AC23" i="4"/>
  <c r="AB23" i="4"/>
  <c r="AA23" i="4"/>
  <c r="Z23" i="4"/>
  <c r="Y23" i="4"/>
  <c r="X23" i="4"/>
  <c r="W23" i="4"/>
  <c r="V23" i="4"/>
  <c r="R23" i="4"/>
  <c r="Q23" i="4"/>
  <c r="P23" i="4"/>
  <c r="O23" i="4"/>
  <c r="AG22" i="4"/>
  <c r="AF22" i="4"/>
  <c r="AE22" i="4"/>
  <c r="AD22" i="4"/>
  <c r="AC22" i="4"/>
  <c r="AB22" i="4"/>
  <c r="AA22" i="4"/>
  <c r="Z22" i="4"/>
  <c r="Y22" i="4"/>
  <c r="X22" i="4"/>
  <c r="W22" i="4"/>
  <c r="V22" i="4"/>
  <c r="R22" i="4"/>
  <c r="Q22" i="4"/>
  <c r="P22" i="4"/>
  <c r="O22" i="4"/>
  <c r="AG21" i="4"/>
  <c r="AF21" i="4"/>
  <c r="AE21" i="4"/>
  <c r="AD21" i="4"/>
  <c r="AC21" i="4"/>
  <c r="AB21" i="4"/>
  <c r="AA21" i="4"/>
  <c r="Z21" i="4"/>
  <c r="Y21" i="4"/>
  <c r="X21" i="4"/>
  <c r="W21" i="4"/>
  <c r="V21" i="4"/>
  <c r="R21" i="4"/>
  <c r="Q21" i="4"/>
  <c r="P21" i="4"/>
  <c r="O21" i="4"/>
  <c r="AG20" i="4"/>
  <c r="AF20" i="4"/>
  <c r="AE20" i="4"/>
  <c r="AD20" i="4"/>
  <c r="AC20" i="4"/>
  <c r="AB20" i="4"/>
  <c r="AA20" i="4"/>
  <c r="Z20" i="4"/>
  <c r="Y20" i="4"/>
  <c r="X20" i="4"/>
  <c r="W20" i="4"/>
  <c r="V20" i="4"/>
  <c r="R20" i="4"/>
  <c r="Q20" i="4"/>
  <c r="P20" i="4"/>
  <c r="O20" i="4"/>
  <c r="AG19" i="4"/>
  <c r="AF19" i="4"/>
  <c r="AE19" i="4"/>
  <c r="AD19" i="4"/>
  <c r="AC19" i="4"/>
  <c r="AB19" i="4"/>
  <c r="AA19" i="4"/>
  <c r="Z19" i="4"/>
  <c r="Y19" i="4"/>
  <c r="X19" i="4"/>
  <c r="W19" i="4"/>
  <c r="V19" i="4"/>
  <c r="R19" i="4"/>
  <c r="Q19" i="4"/>
  <c r="P19" i="4"/>
  <c r="O19" i="4"/>
  <c r="AG18" i="4"/>
  <c r="AF18" i="4"/>
  <c r="AE18" i="4"/>
  <c r="AD18" i="4"/>
  <c r="AC18" i="4"/>
  <c r="AB18" i="4"/>
  <c r="AA18" i="4"/>
  <c r="Z18" i="4"/>
  <c r="Y18" i="4"/>
  <c r="X18" i="4"/>
  <c r="W18" i="4"/>
  <c r="V18" i="4"/>
  <c r="R18" i="4"/>
  <c r="Q18" i="4"/>
  <c r="P18" i="4"/>
  <c r="O18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AG16" i="4"/>
  <c r="AF16" i="4"/>
  <c r="AE16" i="4"/>
  <c r="AD16" i="4"/>
  <c r="AC16" i="4"/>
  <c r="AB16" i="4"/>
  <c r="AA16" i="4"/>
  <c r="Z16" i="4"/>
  <c r="Y16" i="4"/>
  <c r="X16" i="4"/>
  <c r="W16" i="4"/>
  <c r="V16" i="4"/>
  <c r="R16" i="4"/>
  <c r="Q16" i="4"/>
  <c r="P16" i="4"/>
  <c r="O16" i="4"/>
  <c r="AG15" i="4"/>
  <c r="AF15" i="4"/>
  <c r="AE15" i="4"/>
  <c r="AD15" i="4"/>
  <c r="AC15" i="4"/>
  <c r="AB15" i="4"/>
  <c r="AA15" i="4"/>
  <c r="Z15" i="4"/>
  <c r="Y15" i="4"/>
  <c r="X15" i="4"/>
  <c r="W15" i="4"/>
  <c r="V15" i="4"/>
  <c r="R15" i="4"/>
  <c r="Q15" i="4"/>
  <c r="P15" i="4"/>
  <c r="O15" i="4"/>
  <c r="AG14" i="4"/>
  <c r="AF14" i="4"/>
  <c r="AE14" i="4"/>
  <c r="AD14" i="4"/>
  <c r="AC14" i="4"/>
  <c r="AB14" i="4"/>
  <c r="AA14" i="4"/>
  <c r="Z14" i="4"/>
  <c r="Y14" i="4"/>
  <c r="X14" i="4"/>
  <c r="W14" i="4"/>
  <c r="V14" i="4"/>
  <c r="R14" i="4"/>
  <c r="Q14" i="4"/>
  <c r="P14" i="4"/>
  <c r="O14" i="4"/>
  <c r="AG13" i="4"/>
  <c r="AF13" i="4"/>
  <c r="AE13" i="4"/>
  <c r="AD13" i="4"/>
  <c r="AC13" i="4"/>
  <c r="AB13" i="4"/>
  <c r="AA13" i="4"/>
  <c r="Z13" i="4"/>
  <c r="Y13" i="4"/>
  <c r="X13" i="4"/>
  <c r="W13" i="4"/>
  <c r="V13" i="4"/>
  <c r="R13" i="4"/>
  <c r="Q13" i="4"/>
  <c r="P13" i="4"/>
  <c r="O13" i="4"/>
  <c r="AG12" i="4"/>
  <c r="AF12" i="4"/>
  <c r="AE12" i="4"/>
  <c r="AD12" i="4"/>
  <c r="AC12" i="4"/>
  <c r="AB12" i="4"/>
  <c r="AA12" i="4"/>
  <c r="Z12" i="4"/>
  <c r="Y12" i="4"/>
  <c r="X12" i="4"/>
  <c r="W12" i="4"/>
  <c r="V12" i="4"/>
  <c r="R12" i="4"/>
  <c r="Q12" i="4"/>
  <c r="P12" i="4"/>
  <c r="O12" i="4"/>
  <c r="AG11" i="4"/>
  <c r="AF11" i="4"/>
  <c r="AE11" i="4"/>
  <c r="AD11" i="4"/>
  <c r="AC11" i="4"/>
  <c r="AB11" i="4"/>
  <c r="AA11" i="4"/>
  <c r="Z11" i="4"/>
  <c r="Y11" i="4"/>
  <c r="X11" i="4"/>
  <c r="W11" i="4"/>
  <c r="V11" i="4"/>
  <c r="R11" i="4"/>
  <c r="Q11" i="4"/>
  <c r="P11" i="4"/>
  <c r="O11" i="4"/>
  <c r="AG10" i="4"/>
  <c r="AF10" i="4"/>
  <c r="AE10" i="4"/>
  <c r="AD10" i="4"/>
  <c r="AC10" i="4"/>
  <c r="AB10" i="4"/>
  <c r="AA10" i="4"/>
  <c r="Z10" i="4"/>
  <c r="Y10" i="4"/>
  <c r="X10" i="4"/>
  <c r="W10" i="4"/>
  <c r="V10" i="4"/>
  <c r="R10" i="4"/>
  <c r="Q10" i="4"/>
  <c r="P10" i="4"/>
  <c r="O10" i="4"/>
  <c r="AG9" i="4"/>
  <c r="AF9" i="4"/>
  <c r="AE9" i="4"/>
  <c r="AD9" i="4"/>
  <c r="AC9" i="4"/>
  <c r="AB9" i="4"/>
  <c r="AA9" i="4"/>
  <c r="Z9" i="4"/>
  <c r="Y9" i="4"/>
  <c r="X9" i="4"/>
  <c r="W9" i="4"/>
  <c r="V9" i="4"/>
  <c r="R9" i="4"/>
  <c r="Q9" i="4"/>
  <c r="P9" i="4"/>
  <c r="O9" i="4"/>
  <c r="AG8" i="4"/>
  <c r="AF8" i="4"/>
  <c r="AE8" i="4"/>
  <c r="AD8" i="4"/>
  <c r="AC8" i="4"/>
  <c r="AB8" i="4"/>
  <c r="AA8" i="4"/>
  <c r="Z8" i="4"/>
  <c r="Y8" i="4"/>
  <c r="X8" i="4"/>
  <c r="W8" i="4"/>
  <c r="V8" i="4"/>
  <c r="R8" i="4"/>
  <c r="Q8" i="4"/>
  <c r="P8" i="4"/>
  <c r="O8" i="4"/>
  <c r="AG7" i="4"/>
  <c r="AF7" i="4"/>
  <c r="AE7" i="4"/>
  <c r="AD7" i="4"/>
  <c r="AC7" i="4"/>
  <c r="AB7" i="4"/>
  <c r="AA7" i="4"/>
  <c r="Z7" i="4"/>
  <c r="Y7" i="4"/>
  <c r="X7" i="4"/>
  <c r="W7" i="4"/>
  <c r="V7" i="4"/>
  <c r="R7" i="4"/>
  <c r="Q7" i="4"/>
  <c r="P7" i="4"/>
  <c r="O7" i="4"/>
  <c r="AG6" i="4"/>
  <c r="AF6" i="4"/>
  <c r="AE6" i="4"/>
  <c r="AD6" i="4"/>
  <c r="AC6" i="4"/>
  <c r="AB6" i="4"/>
  <c r="AA6" i="4"/>
  <c r="Z6" i="4"/>
  <c r="Y6" i="4"/>
  <c r="X6" i="4"/>
  <c r="W6" i="4"/>
  <c r="V6" i="4"/>
  <c r="R6" i="4"/>
  <c r="Q6" i="4"/>
  <c r="P6" i="4"/>
  <c r="O6" i="4"/>
  <c r="AG5" i="4"/>
  <c r="AF5" i="4"/>
  <c r="AE5" i="4"/>
  <c r="AD5" i="4"/>
  <c r="AC5" i="4"/>
  <c r="AB5" i="4"/>
  <c r="AA5" i="4"/>
  <c r="Z5" i="4"/>
  <c r="Y5" i="4"/>
  <c r="X5" i="4"/>
  <c r="W5" i="4"/>
  <c r="V5" i="4"/>
  <c r="R5" i="4"/>
  <c r="Q5" i="4"/>
  <c r="P5" i="4"/>
  <c r="O5" i="4"/>
  <c r="AK4" i="4"/>
  <c r="AK2" i="4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T37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T14" i="2"/>
  <c r="S14" i="2"/>
  <c r="R14" i="2"/>
  <c r="AA13" i="2"/>
  <c r="Z13" i="2"/>
  <c r="Y13" i="2"/>
  <c r="R13" i="2"/>
  <c r="AA12" i="2"/>
  <c r="Z12" i="2"/>
  <c r="Y12" i="2"/>
  <c r="R12" i="2"/>
  <c r="AA11" i="2"/>
  <c r="Z11" i="2"/>
  <c r="Y11" i="2"/>
  <c r="R11" i="2"/>
  <c r="AA10" i="2"/>
  <c r="Z10" i="2"/>
  <c r="Y10" i="2"/>
  <c r="R10" i="2"/>
  <c r="AA9" i="2"/>
  <c r="Z9" i="2"/>
  <c r="Y9" i="2"/>
  <c r="R9" i="2"/>
  <c r="AA8" i="2"/>
  <c r="Z8" i="2"/>
  <c r="Y8" i="2"/>
  <c r="R8" i="2"/>
  <c r="AA7" i="2"/>
  <c r="Z7" i="2"/>
  <c r="Y7" i="2"/>
  <c r="R7" i="2"/>
  <c r="AA6" i="2"/>
  <c r="Z6" i="2"/>
  <c r="Y6" i="2"/>
  <c r="R6" i="2"/>
  <c r="AA5" i="2"/>
  <c r="Z5" i="2"/>
  <c r="Y5" i="2"/>
  <c r="R5" i="2"/>
  <c r="AA4" i="2"/>
  <c r="Z4" i="2"/>
  <c r="Y4" i="2"/>
  <c r="R4" i="2"/>
  <c r="AA3" i="2"/>
  <c r="Z3" i="2"/>
  <c r="Y3" i="2"/>
  <c r="R3" i="2"/>
  <c r="AL2" i="2"/>
  <c r="AB2" i="2"/>
  <c r="AA2" i="2"/>
  <c r="Z2" i="2"/>
  <c r="Y2" i="2"/>
  <c r="R2" i="2"/>
  <c r="AG615" i="22" l="1"/>
  <c r="AF615" i="22"/>
  <c r="AE615" i="22"/>
  <c r="AD615" i="22"/>
  <c r="AC615" i="22"/>
  <c r="AB615" i="22"/>
  <c r="AA615" i="22"/>
  <c r="Z615" i="22"/>
  <c r="Y615" i="22"/>
  <c r="X615" i="22"/>
  <c r="W615" i="22"/>
  <c r="S615" i="22"/>
  <c r="R615" i="22"/>
  <c r="AI615" i="22" s="1"/>
  <c r="Q615" i="22"/>
  <c r="AG614" i="22"/>
  <c r="AF614" i="22"/>
  <c r="AE614" i="22"/>
  <c r="AD614" i="22"/>
  <c r="AC614" i="22"/>
  <c r="AB614" i="22"/>
  <c r="AA614" i="22"/>
  <c r="Z614" i="22"/>
  <c r="Y614" i="22"/>
  <c r="X614" i="22"/>
  <c r="W614" i="22"/>
  <c r="S614" i="22"/>
  <c r="R614" i="22"/>
  <c r="AI614" i="22" s="1"/>
  <c r="Q614" i="22"/>
  <c r="AG613" i="22"/>
  <c r="AF613" i="22"/>
  <c r="AE613" i="22"/>
  <c r="AD613" i="22"/>
  <c r="AC613" i="22"/>
  <c r="AB613" i="22"/>
  <c r="AA613" i="22"/>
  <c r="Z613" i="22"/>
  <c r="Y613" i="22"/>
  <c r="X613" i="22"/>
  <c r="W613" i="22"/>
  <c r="S613" i="22"/>
  <c r="R613" i="22"/>
  <c r="AI613" i="22" s="1"/>
  <c r="Q613" i="22"/>
  <c r="AG612" i="22"/>
  <c r="AF612" i="22"/>
  <c r="AE612" i="22"/>
  <c r="AD612" i="22"/>
  <c r="AC612" i="22"/>
  <c r="AB612" i="22"/>
  <c r="AA612" i="22"/>
  <c r="Z612" i="22"/>
  <c r="Y612" i="22"/>
  <c r="X612" i="22"/>
  <c r="W612" i="22"/>
  <c r="S612" i="22"/>
  <c r="R612" i="22"/>
  <c r="AI612" i="22" s="1"/>
  <c r="Q612" i="22"/>
  <c r="AG611" i="22"/>
  <c r="AF611" i="22"/>
  <c r="AE611" i="22"/>
  <c r="AD611" i="22"/>
  <c r="AC611" i="22"/>
  <c r="AB611" i="22"/>
  <c r="AA611" i="22"/>
  <c r="Z611" i="22"/>
  <c r="Y611" i="22"/>
  <c r="X611" i="22"/>
  <c r="W611" i="22"/>
  <c r="S611" i="22"/>
  <c r="R611" i="22"/>
  <c r="AI611" i="22" s="1"/>
  <c r="Q611" i="22"/>
  <c r="AG610" i="22"/>
  <c r="AF610" i="22"/>
  <c r="AE610" i="22"/>
  <c r="AD610" i="22"/>
  <c r="AC610" i="22"/>
  <c r="AB610" i="22"/>
  <c r="AA610" i="22"/>
  <c r="Z610" i="22"/>
  <c r="Y610" i="22"/>
  <c r="X610" i="22"/>
  <c r="W610" i="22"/>
  <c r="S610" i="22"/>
  <c r="R610" i="22"/>
  <c r="AI610" i="22" s="1"/>
  <c r="Q610" i="22"/>
  <c r="AG609" i="22"/>
  <c r="AF609" i="22"/>
  <c r="AE609" i="22"/>
  <c r="AD609" i="22"/>
  <c r="AC609" i="22"/>
  <c r="AB609" i="22"/>
  <c r="AA609" i="22"/>
  <c r="Z609" i="22"/>
  <c r="Y609" i="22"/>
  <c r="X609" i="22"/>
  <c r="W609" i="22"/>
  <c r="S609" i="22"/>
  <c r="R609" i="22"/>
  <c r="AI609" i="22" s="1"/>
  <c r="Q609" i="22"/>
  <c r="AG608" i="22"/>
  <c r="AF608" i="22"/>
  <c r="AE608" i="22"/>
  <c r="AD608" i="22"/>
  <c r="AC608" i="22"/>
  <c r="AB608" i="22"/>
  <c r="AA608" i="22"/>
  <c r="Z608" i="22"/>
  <c r="Y608" i="22"/>
  <c r="X608" i="22"/>
  <c r="W608" i="22"/>
  <c r="S608" i="22"/>
  <c r="R608" i="22"/>
  <c r="AI608" i="22" s="1"/>
  <c r="Q608" i="22"/>
  <c r="AG607" i="22"/>
  <c r="AF607" i="22"/>
  <c r="AE607" i="22"/>
  <c r="AD607" i="22"/>
  <c r="AC607" i="22"/>
  <c r="AB607" i="22"/>
  <c r="AA607" i="22"/>
  <c r="Z607" i="22"/>
  <c r="Y607" i="22"/>
  <c r="X607" i="22"/>
  <c r="W607" i="22"/>
  <c r="S607" i="22"/>
  <c r="R607" i="22"/>
  <c r="AI607" i="22" s="1"/>
  <c r="Q607" i="22"/>
  <c r="AG606" i="22"/>
  <c r="AF606" i="22"/>
  <c r="AE606" i="22"/>
  <c r="AD606" i="22"/>
  <c r="AC606" i="22"/>
  <c r="AB606" i="22"/>
  <c r="AA606" i="22"/>
  <c r="Z606" i="22"/>
  <c r="Y606" i="22"/>
  <c r="X606" i="22"/>
  <c r="W606" i="22"/>
  <c r="S606" i="22"/>
  <c r="R606" i="22"/>
  <c r="AI606" i="22" s="1"/>
  <c r="Q606" i="22"/>
  <c r="AG605" i="22"/>
  <c r="AF605" i="22"/>
  <c r="AE605" i="22"/>
  <c r="AD605" i="22"/>
  <c r="AC605" i="22"/>
  <c r="AB605" i="22"/>
  <c r="AA605" i="22"/>
  <c r="Z605" i="22"/>
  <c r="Y605" i="22"/>
  <c r="X605" i="22"/>
  <c r="W605" i="22"/>
  <c r="S605" i="22"/>
  <c r="R605" i="22"/>
  <c r="AI605" i="22" s="1"/>
  <c r="Q605" i="22"/>
  <c r="AG604" i="22"/>
  <c r="AF604" i="22"/>
  <c r="AE604" i="22"/>
  <c r="AD604" i="22"/>
  <c r="AC604" i="22"/>
  <c r="AB604" i="22"/>
  <c r="AA604" i="22"/>
  <c r="Z604" i="22"/>
  <c r="Y604" i="22"/>
  <c r="X604" i="22"/>
  <c r="W604" i="22"/>
  <c r="S604" i="22"/>
  <c r="R604" i="22"/>
  <c r="AI604" i="22" s="1"/>
  <c r="Q604" i="22"/>
  <c r="AG603" i="22"/>
  <c r="AF603" i="22"/>
  <c r="AE603" i="22"/>
  <c r="AD603" i="22"/>
  <c r="AC603" i="22"/>
  <c r="AB603" i="22"/>
  <c r="AA603" i="22"/>
  <c r="Z603" i="22"/>
  <c r="Y603" i="22"/>
  <c r="X603" i="22"/>
  <c r="W603" i="22"/>
  <c r="S603" i="22"/>
  <c r="R603" i="22"/>
  <c r="AI603" i="22" s="1"/>
  <c r="Q603" i="22"/>
  <c r="AG602" i="22"/>
  <c r="AF602" i="22"/>
  <c r="AE602" i="22"/>
  <c r="AD602" i="22"/>
  <c r="AC602" i="22"/>
  <c r="AB602" i="22"/>
  <c r="AA602" i="22"/>
  <c r="Z602" i="22"/>
  <c r="Y602" i="22"/>
  <c r="X602" i="22"/>
  <c r="W602" i="22"/>
  <c r="S602" i="22"/>
  <c r="R602" i="22"/>
  <c r="AI602" i="22" s="1"/>
  <c r="Q602" i="22"/>
  <c r="AG601" i="22"/>
  <c r="AF601" i="22"/>
  <c r="AE601" i="22"/>
  <c r="AD601" i="22"/>
  <c r="AC601" i="22"/>
  <c r="AB601" i="22"/>
  <c r="AA601" i="22"/>
  <c r="Z601" i="22"/>
  <c r="Y601" i="22"/>
  <c r="X601" i="22"/>
  <c r="W601" i="22"/>
  <c r="S601" i="22"/>
  <c r="R601" i="22"/>
  <c r="AI601" i="22" s="1"/>
  <c r="Q601" i="22"/>
  <c r="AG600" i="22"/>
  <c r="AF600" i="22"/>
  <c r="AE600" i="22"/>
  <c r="AD600" i="22"/>
  <c r="AC600" i="22"/>
  <c r="AB600" i="22"/>
  <c r="AA600" i="22"/>
  <c r="Z600" i="22"/>
  <c r="Y600" i="22"/>
  <c r="X600" i="22"/>
  <c r="W600" i="22"/>
  <c r="S600" i="22"/>
  <c r="R600" i="22"/>
  <c r="AI600" i="22" s="1"/>
  <c r="Q600" i="22"/>
  <c r="AG598" i="22"/>
  <c r="AF598" i="22"/>
  <c r="AE598" i="22"/>
  <c r="AD598" i="22"/>
  <c r="AC598" i="22"/>
  <c r="AB598" i="22"/>
  <c r="AA598" i="22"/>
  <c r="Z598" i="22"/>
  <c r="Y598" i="22"/>
  <c r="X598" i="22"/>
  <c r="W598" i="22"/>
  <c r="S598" i="22"/>
  <c r="R598" i="22"/>
  <c r="AI598" i="22" s="1"/>
  <c r="Q598" i="22"/>
  <c r="AG597" i="22"/>
  <c r="AF597" i="22"/>
  <c r="AE597" i="22"/>
  <c r="AD597" i="22"/>
  <c r="AC597" i="22"/>
  <c r="AB597" i="22"/>
  <c r="AA597" i="22"/>
  <c r="Z597" i="22"/>
  <c r="Y597" i="22"/>
  <c r="X597" i="22"/>
  <c r="W597" i="22"/>
  <c r="S597" i="22"/>
  <c r="R597" i="22"/>
  <c r="AI597" i="22" s="1"/>
  <c r="Q597" i="22"/>
  <c r="AG596" i="22"/>
  <c r="AF596" i="22"/>
  <c r="AE596" i="22"/>
  <c r="AD596" i="22"/>
  <c r="AC596" i="22"/>
  <c r="AB596" i="22"/>
  <c r="AA596" i="22"/>
  <c r="Z596" i="22"/>
  <c r="Y596" i="22"/>
  <c r="X596" i="22"/>
  <c r="W596" i="22"/>
  <c r="S596" i="22"/>
  <c r="R596" i="22"/>
  <c r="AI596" i="22" s="1"/>
  <c r="Q596" i="22"/>
  <c r="AG595" i="22"/>
  <c r="AF595" i="22"/>
  <c r="AE595" i="22"/>
  <c r="AD595" i="22"/>
  <c r="AC595" i="22"/>
  <c r="AB595" i="22"/>
  <c r="AA595" i="22"/>
  <c r="Z595" i="22"/>
  <c r="Y595" i="22"/>
  <c r="X595" i="22"/>
  <c r="W595" i="22"/>
  <c r="S595" i="22"/>
  <c r="R595" i="22"/>
  <c r="AI595" i="22" s="1"/>
  <c r="Q595" i="22"/>
  <c r="AG594" i="22"/>
  <c r="AF594" i="22"/>
  <c r="AE594" i="22"/>
  <c r="AD594" i="22"/>
  <c r="AC594" i="22"/>
  <c r="AB594" i="22"/>
  <c r="AA594" i="22"/>
  <c r="Z594" i="22"/>
  <c r="Y594" i="22"/>
  <c r="X594" i="22"/>
  <c r="W594" i="22"/>
  <c r="S594" i="22"/>
  <c r="R594" i="22"/>
  <c r="AI594" i="22" s="1"/>
  <c r="Q594" i="22"/>
  <c r="AG593" i="22"/>
  <c r="AF593" i="22"/>
  <c r="AE593" i="22"/>
  <c r="AD593" i="22"/>
  <c r="AC593" i="22"/>
  <c r="AB593" i="22"/>
  <c r="AA593" i="22"/>
  <c r="Z593" i="22"/>
  <c r="Y593" i="22"/>
  <c r="X593" i="22"/>
  <c r="W593" i="22"/>
  <c r="S593" i="22"/>
  <c r="R593" i="22"/>
  <c r="AI593" i="22" s="1"/>
  <c r="Q593" i="22"/>
  <c r="AG592" i="22"/>
  <c r="AF592" i="22"/>
  <c r="AE592" i="22"/>
  <c r="AD592" i="22"/>
  <c r="AC592" i="22"/>
  <c r="AB592" i="22"/>
  <c r="AA592" i="22"/>
  <c r="Z592" i="22"/>
  <c r="Y592" i="22"/>
  <c r="X592" i="22"/>
  <c r="W592" i="22"/>
  <c r="S592" i="22"/>
  <c r="R592" i="22"/>
  <c r="AI592" i="22" s="1"/>
  <c r="Q592" i="22"/>
  <c r="AG591" i="22"/>
  <c r="AF591" i="22"/>
  <c r="AE591" i="22"/>
  <c r="AD591" i="22"/>
  <c r="AC591" i="22"/>
  <c r="AB591" i="22"/>
  <c r="AA591" i="22"/>
  <c r="Z591" i="22"/>
  <c r="Y591" i="22"/>
  <c r="X591" i="22"/>
  <c r="W591" i="22"/>
  <c r="S591" i="22"/>
  <c r="R591" i="22"/>
  <c r="AI591" i="22" s="1"/>
  <c r="Q591" i="22"/>
  <c r="AG590" i="22"/>
  <c r="AF590" i="22"/>
  <c r="AE590" i="22"/>
  <c r="AD590" i="22"/>
  <c r="AC590" i="22"/>
  <c r="AB590" i="22"/>
  <c r="AA590" i="22"/>
  <c r="Z590" i="22"/>
  <c r="Y590" i="22"/>
  <c r="X590" i="22"/>
  <c r="W590" i="22"/>
  <c r="S590" i="22"/>
  <c r="R590" i="22"/>
  <c r="AI590" i="22" s="1"/>
  <c r="Q590" i="22"/>
  <c r="AG589" i="22"/>
  <c r="AF589" i="22"/>
  <c r="AE589" i="22"/>
  <c r="AD589" i="22"/>
  <c r="AC589" i="22"/>
  <c r="AB589" i="22"/>
  <c r="AA589" i="22"/>
  <c r="Z589" i="22"/>
  <c r="Y589" i="22"/>
  <c r="X589" i="22"/>
  <c r="W589" i="22"/>
  <c r="S589" i="22"/>
  <c r="R589" i="22"/>
  <c r="AI589" i="22" s="1"/>
  <c r="Q589" i="22"/>
  <c r="AG588" i="22"/>
  <c r="AF588" i="22"/>
  <c r="AE588" i="22"/>
  <c r="AD588" i="22"/>
  <c r="AC588" i="22"/>
  <c r="AB588" i="22"/>
  <c r="AA588" i="22"/>
  <c r="Z588" i="22"/>
  <c r="Y588" i="22"/>
  <c r="X588" i="22"/>
  <c r="W588" i="22"/>
  <c r="S588" i="22"/>
  <c r="R588" i="22"/>
  <c r="AI588" i="22" s="1"/>
  <c r="Q588" i="22"/>
  <c r="AG587" i="22"/>
  <c r="AF587" i="22"/>
  <c r="AE587" i="22"/>
  <c r="AD587" i="22"/>
  <c r="AC587" i="22"/>
  <c r="AB587" i="22"/>
  <c r="AA587" i="22"/>
  <c r="Z587" i="22"/>
  <c r="Y587" i="22"/>
  <c r="X587" i="22"/>
  <c r="W587" i="22"/>
  <c r="S587" i="22"/>
  <c r="R587" i="22"/>
  <c r="AI587" i="22" s="1"/>
  <c r="Q587" i="22"/>
  <c r="AG586" i="22"/>
  <c r="AF586" i="22"/>
  <c r="AE586" i="22"/>
  <c r="AD586" i="22"/>
  <c r="AC586" i="22"/>
  <c r="AB586" i="22"/>
  <c r="AA586" i="22"/>
  <c r="Z586" i="22"/>
  <c r="Y586" i="22"/>
  <c r="X586" i="22"/>
  <c r="W586" i="22"/>
  <c r="S586" i="22"/>
  <c r="R586" i="22"/>
  <c r="AI586" i="22" s="1"/>
  <c r="Q586" i="22"/>
  <c r="AG585" i="22"/>
  <c r="AF585" i="22"/>
  <c r="AE585" i="22"/>
  <c r="AD585" i="22"/>
  <c r="AC585" i="22"/>
  <c r="AB585" i="22"/>
  <c r="AA585" i="22"/>
  <c r="Z585" i="22"/>
  <c r="Y585" i="22"/>
  <c r="X585" i="22"/>
  <c r="W585" i="22"/>
  <c r="S585" i="22"/>
  <c r="R585" i="22"/>
  <c r="AI585" i="22" s="1"/>
  <c r="Q585" i="22"/>
  <c r="AG584" i="22"/>
  <c r="AF584" i="22"/>
  <c r="AE584" i="22"/>
  <c r="AD584" i="22"/>
  <c r="AC584" i="22"/>
  <c r="AB584" i="22"/>
  <c r="AA584" i="22"/>
  <c r="Z584" i="22"/>
  <c r="Y584" i="22"/>
  <c r="X584" i="22"/>
  <c r="W584" i="22"/>
  <c r="S584" i="22"/>
  <c r="R584" i="22"/>
  <c r="AI584" i="22" s="1"/>
  <c r="Q584" i="22"/>
  <c r="AG583" i="22"/>
  <c r="AF583" i="22"/>
  <c r="AE583" i="22"/>
  <c r="AD583" i="22"/>
  <c r="AC583" i="22"/>
  <c r="AB583" i="22"/>
  <c r="AA583" i="22"/>
  <c r="Z583" i="22"/>
  <c r="Y583" i="22"/>
  <c r="X583" i="22"/>
  <c r="W583" i="22"/>
  <c r="S583" i="22"/>
  <c r="R583" i="22"/>
  <c r="AI583" i="22" s="1"/>
  <c r="Q583" i="22"/>
  <c r="AG582" i="22"/>
  <c r="AF582" i="22"/>
  <c r="AE582" i="22"/>
  <c r="AD582" i="22"/>
  <c r="AC582" i="22"/>
  <c r="AB582" i="22"/>
  <c r="AA582" i="22"/>
  <c r="Z582" i="22"/>
  <c r="Y582" i="22"/>
  <c r="X582" i="22"/>
  <c r="W582" i="22"/>
  <c r="S582" i="22"/>
  <c r="R582" i="22"/>
  <c r="AI582" i="22" s="1"/>
  <c r="Q582" i="22"/>
  <c r="AG581" i="22"/>
  <c r="AF581" i="22"/>
  <c r="AE581" i="22"/>
  <c r="AD581" i="22"/>
  <c r="AC581" i="22"/>
  <c r="AB581" i="22"/>
  <c r="AA581" i="22"/>
  <c r="Z581" i="22"/>
  <c r="Y581" i="22"/>
  <c r="X581" i="22"/>
  <c r="W581" i="22"/>
  <c r="S581" i="22"/>
  <c r="R581" i="22"/>
  <c r="AI581" i="22" s="1"/>
  <c r="Q581" i="22"/>
  <c r="AG580" i="22"/>
  <c r="AF580" i="22"/>
  <c r="AE580" i="22"/>
  <c r="AD580" i="22"/>
  <c r="AC580" i="22"/>
  <c r="AB580" i="22"/>
  <c r="AA580" i="22"/>
  <c r="Z580" i="22"/>
  <c r="Y580" i="22"/>
  <c r="X580" i="22"/>
  <c r="W580" i="22"/>
  <c r="S580" i="22"/>
  <c r="R580" i="22"/>
  <c r="AI580" i="22" s="1"/>
  <c r="Q580" i="22"/>
  <c r="AG579" i="22"/>
  <c r="AF579" i="22"/>
  <c r="AE579" i="22"/>
  <c r="AD579" i="22"/>
  <c r="AC579" i="22"/>
  <c r="AB579" i="22"/>
  <c r="AA579" i="22"/>
  <c r="Z579" i="22"/>
  <c r="Y579" i="22"/>
  <c r="X579" i="22"/>
  <c r="W579" i="22"/>
  <c r="S579" i="22"/>
  <c r="R579" i="22"/>
  <c r="AI579" i="22" s="1"/>
  <c r="Q579" i="22"/>
  <c r="AG578" i="22"/>
  <c r="AF578" i="22"/>
  <c r="AE578" i="22"/>
  <c r="AD578" i="22"/>
  <c r="AC578" i="22"/>
  <c r="AB578" i="22"/>
  <c r="AA578" i="22"/>
  <c r="Z578" i="22"/>
  <c r="Y578" i="22"/>
  <c r="X578" i="22"/>
  <c r="W578" i="22"/>
  <c r="S578" i="22"/>
  <c r="R578" i="22"/>
  <c r="AI578" i="22" s="1"/>
  <c r="Q578" i="22"/>
  <c r="AG577" i="22"/>
  <c r="AF577" i="22"/>
  <c r="AE577" i="22"/>
  <c r="AD577" i="22"/>
  <c r="AC577" i="22"/>
  <c r="AB577" i="22"/>
  <c r="AA577" i="22"/>
  <c r="Z577" i="22"/>
  <c r="Y577" i="22"/>
  <c r="X577" i="22"/>
  <c r="W577" i="22"/>
  <c r="S577" i="22"/>
  <c r="R577" i="22"/>
  <c r="AI577" i="22" s="1"/>
  <c r="Q577" i="22"/>
  <c r="AG576" i="22"/>
  <c r="AF576" i="22"/>
  <c r="AE576" i="22"/>
  <c r="AD576" i="22"/>
  <c r="AC576" i="22"/>
  <c r="AB576" i="22"/>
  <c r="AA576" i="22"/>
  <c r="Z576" i="22"/>
  <c r="Y576" i="22"/>
  <c r="X576" i="22"/>
  <c r="W576" i="22"/>
  <c r="S576" i="22"/>
  <c r="R576" i="22"/>
  <c r="AI576" i="22" s="1"/>
  <c r="Q576" i="22"/>
  <c r="AG574" i="22"/>
  <c r="AF574" i="22"/>
  <c r="AE574" i="22"/>
  <c r="AD574" i="22"/>
  <c r="AC574" i="22"/>
  <c r="AB574" i="22"/>
  <c r="AA574" i="22"/>
  <c r="Z574" i="22"/>
  <c r="Y574" i="22"/>
  <c r="X574" i="22"/>
  <c r="W574" i="22"/>
  <c r="S574" i="22"/>
  <c r="R574" i="22"/>
  <c r="AI574" i="22" s="1"/>
  <c r="Q574" i="22"/>
  <c r="AG573" i="22"/>
  <c r="AF573" i="22"/>
  <c r="AE573" i="22"/>
  <c r="AD573" i="22"/>
  <c r="AC573" i="22"/>
  <c r="AB573" i="22"/>
  <c r="AA573" i="22"/>
  <c r="Z573" i="22"/>
  <c r="Y573" i="22"/>
  <c r="X573" i="22"/>
  <c r="W573" i="22"/>
  <c r="S573" i="22"/>
  <c r="R573" i="22"/>
  <c r="AI573" i="22" s="1"/>
  <c r="Q573" i="22"/>
  <c r="AG572" i="22"/>
  <c r="AF572" i="22"/>
  <c r="AE572" i="22"/>
  <c r="AD572" i="22"/>
  <c r="AC572" i="22"/>
  <c r="AB572" i="22"/>
  <c r="AA572" i="22"/>
  <c r="Z572" i="22"/>
  <c r="Y572" i="22"/>
  <c r="X572" i="22"/>
  <c r="W572" i="22"/>
  <c r="S572" i="22"/>
  <c r="R572" i="22"/>
  <c r="AI572" i="22" s="1"/>
  <c r="Q572" i="22"/>
  <c r="AG571" i="22"/>
  <c r="AF571" i="22"/>
  <c r="AE571" i="22"/>
  <c r="AD571" i="22"/>
  <c r="AC571" i="22"/>
  <c r="AB571" i="22"/>
  <c r="AA571" i="22"/>
  <c r="Z571" i="22"/>
  <c r="Y571" i="22"/>
  <c r="X571" i="22"/>
  <c r="W571" i="22"/>
  <c r="S571" i="22"/>
  <c r="R571" i="22"/>
  <c r="AI571" i="22" s="1"/>
  <c r="Q571" i="22"/>
  <c r="AG570" i="22"/>
  <c r="AF570" i="22"/>
  <c r="AE570" i="22"/>
  <c r="AD570" i="22"/>
  <c r="AC570" i="22"/>
  <c r="AB570" i="22"/>
  <c r="AA570" i="22"/>
  <c r="Z570" i="22"/>
  <c r="Y570" i="22"/>
  <c r="X570" i="22"/>
  <c r="W570" i="22"/>
  <c r="S570" i="22"/>
  <c r="R570" i="22"/>
  <c r="AI570" i="22" s="1"/>
  <c r="Q570" i="22"/>
  <c r="AG568" i="22"/>
  <c r="AF568" i="22"/>
  <c r="AE568" i="22"/>
  <c r="AD568" i="22"/>
  <c r="AC568" i="22"/>
  <c r="AB568" i="22"/>
  <c r="AA568" i="22"/>
  <c r="Z568" i="22"/>
  <c r="Y568" i="22"/>
  <c r="X568" i="22"/>
  <c r="W568" i="22"/>
  <c r="S568" i="22"/>
  <c r="R568" i="22"/>
  <c r="AI568" i="22" s="1"/>
  <c r="Q568" i="22"/>
  <c r="AG567" i="22"/>
  <c r="AF567" i="22"/>
  <c r="AE567" i="22"/>
  <c r="AD567" i="22"/>
  <c r="AC567" i="22"/>
  <c r="AB567" i="22"/>
  <c r="AA567" i="22"/>
  <c r="Z567" i="22"/>
  <c r="Y567" i="22"/>
  <c r="X567" i="22"/>
  <c r="W567" i="22"/>
  <c r="S567" i="22"/>
  <c r="R567" i="22"/>
  <c r="AI567" i="22" s="1"/>
  <c r="Q567" i="22"/>
  <c r="AG566" i="22"/>
  <c r="AF566" i="22"/>
  <c r="AE566" i="22"/>
  <c r="AD566" i="22"/>
  <c r="AC566" i="22"/>
  <c r="AB566" i="22"/>
  <c r="AA566" i="22"/>
  <c r="Z566" i="22"/>
  <c r="Y566" i="22"/>
  <c r="X566" i="22"/>
  <c r="W566" i="22"/>
  <c r="S566" i="22"/>
  <c r="R566" i="22"/>
  <c r="AI566" i="22" s="1"/>
  <c r="Q566" i="22"/>
  <c r="AG565" i="22"/>
  <c r="AF565" i="22"/>
  <c r="AE565" i="22"/>
  <c r="AD565" i="22"/>
  <c r="AC565" i="22"/>
  <c r="AB565" i="22"/>
  <c r="AA565" i="22"/>
  <c r="Z565" i="22"/>
  <c r="Y565" i="22"/>
  <c r="X565" i="22"/>
  <c r="W565" i="22"/>
  <c r="S565" i="22"/>
  <c r="R565" i="22"/>
  <c r="AI565" i="22" s="1"/>
  <c r="Q565" i="22"/>
  <c r="AG564" i="22"/>
  <c r="AF564" i="22"/>
  <c r="AE564" i="22"/>
  <c r="AD564" i="22"/>
  <c r="AC564" i="22"/>
  <c r="AB564" i="22"/>
  <c r="AA564" i="22"/>
  <c r="Z564" i="22"/>
  <c r="Y564" i="22"/>
  <c r="X564" i="22"/>
  <c r="W564" i="22"/>
  <c r="S564" i="22"/>
  <c r="R564" i="22"/>
  <c r="AI564" i="22" s="1"/>
  <c r="Q564" i="22"/>
  <c r="AG563" i="22"/>
  <c r="AF563" i="22"/>
  <c r="AE563" i="22"/>
  <c r="AD563" i="22"/>
  <c r="AC563" i="22"/>
  <c r="AB563" i="22"/>
  <c r="AA563" i="22"/>
  <c r="Z563" i="22"/>
  <c r="Y563" i="22"/>
  <c r="X563" i="22"/>
  <c r="W563" i="22"/>
  <c r="S563" i="22"/>
  <c r="R563" i="22"/>
  <c r="AI563" i="22" s="1"/>
  <c r="Q563" i="22"/>
  <c r="AG562" i="22"/>
  <c r="AF562" i="22"/>
  <c r="AE562" i="22"/>
  <c r="AD562" i="22"/>
  <c r="AC562" i="22"/>
  <c r="AB562" i="22"/>
  <c r="AA562" i="22"/>
  <c r="Z562" i="22"/>
  <c r="Y562" i="22"/>
  <c r="X562" i="22"/>
  <c r="W562" i="22"/>
  <c r="S562" i="22"/>
  <c r="R562" i="22"/>
  <c r="AI562" i="22" s="1"/>
  <c r="Q562" i="22"/>
  <c r="AG561" i="22"/>
  <c r="AF561" i="22"/>
  <c r="AE561" i="22"/>
  <c r="AD561" i="22"/>
  <c r="AC561" i="22"/>
  <c r="AB561" i="22"/>
  <c r="AA561" i="22"/>
  <c r="Z561" i="22"/>
  <c r="Y561" i="22"/>
  <c r="X561" i="22"/>
  <c r="W561" i="22"/>
  <c r="S561" i="22"/>
  <c r="R561" i="22"/>
  <c r="AI561" i="22" s="1"/>
  <c r="Q561" i="22"/>
  <c r="AG560" i="22"/>
  <c r="AF560" i="22"/>
  <c r="AE560" i="22"/>
  <c r="AD560" i="22"/>
  <c r="AC560" i="22"/>
  <c r="AB560" i="22"/>
  <c r="AA560" i="22"/>
  <c r="Z560" i="22"/>
  <c r="Y560" i="22"/>
  <c r="X560" i="22"/>
  <c r="W560" i="22"/>
  <c r="S560" i="22"/>
  <c r="R560" i="22"/>
  <c r="AI560" i="22" s="1"/>
  <c r="Q560" i="22"/>
  <c r="AG559" i="22"/>
  <c r="AF559" i="22"/>
  <c r="AE559" i="22"/>
  <c r="AD559" i="22"/>
  <c r="AC559" i="22"/>
  <c r="AB559" i="22"/>
  <c r="AA559" i="22"/>
  <c r="Z559" i="22"/>
  <c r="Y559" i="22"/>
  <c r="X559" i="22"/>
  <c r="W559" i="22"/>
  <c r="S559" i="22"/>
  <c r="R559" i="22"/>
  <c r="AI559" i="22" s="1"/>
  <c r="Q559" i="22"/>
  <c r="AG558" i="22"/>
  <c r="AF558" i="22"/>
  <c r="AE558" i="22"/>
  <c r="AD558" i="22"/>
  <c r="AC558" i="22"/>
  <c r="AB558" i="22"/>
  <c r="AA558" i="22"/>
  <c r="Z558" i="22"/>
  <c r="Y558" i="22"/>
  <c r="X558" i="22"/>
  <c r="W558" i="22"/>
  <c r="S558" i="22"/>
  <c r="R558" i="22"/>
  <c r="AI558" i="22" s="1"/>
  <c r="Q558" i="22"/>
  <c r="AG557" i="22"/>
  <c r="AF557" i="22"/>
  <c r="AE557" i="22"/>
  <c r="AD557" i="22"/>
  <c r="AC557" i="22"/>
  <c r="AB557" i="22"/>
  <c r="AA557" i="22"/>
  <c r="Z557" i="22"/>
  <c r="Y557" i="22"/>
  <c r="X557" i="22"/>
  <c r="W557" i="22"/>
  <c r="S557" i="22"/>
  <c r="R557" i="22"/>
  <c r="AI557" i="22" s="1"/>
  <c r="Q557" i="22"/>
  <c r="AG556" i="22"/>
  <c r="AF556" i="22"/>
  <c r="AE556" i="22"/>
  <c r="AD556" i="22"/>
  <c r="AC556" i="22"/>
  <c r="AB556" i="22"/>
  <c r="AA556" i="22"/>
  <c r="Z556" i="22"/>
  <c r="Y556" i="22"/>
  <c r="X556" i="22"/>
  <c r="W556" i="22"/>
  <c r="S556" i="22"/>
  <c r="R556" i="22"/>
  <c r="AI556" i="22" s="1"/>
  <c r="Q556" i="22"/>
  <c r="AG555" i="22"/>
  <c r="AF555" i="22"/>
  <c r="AE555" i="22"/>
  <c r="AD555" i="22"/>
  <c r="AC555" i="22"/>
  <c r="AB555" i="22"/>
  <c r="AA555" i="22"/>
  <c r="Z555" i="22"/>
  <c r="Y555" i="22"/>
  <c r="X555" i="22"/>
  <c r="W555" i="22"/>
  <c r="S555" i="22"/>
  <c r="R555" i="22"/>
  <c r="AI555" i="22" s="1"/>
  <c r="Q555" i="22"/>
  <c r="AG554" i="22"/>
  <c r="AF554" i="22"/>
  <c r="AE554" i="22"/>
  <c r="AD554" i="22"/>
  <c r="AC554" i="22"/>
  <c r="AB554" i="22"/>
  <c r="AA554" i="22"/>
  <c r="Z554" i="22"/>
  <c r="Y554" i="22"/>
  <c r="X554" i="22"/>
  <c r="W554" i="22"/>
  <c r="S554" i="22"/>
  <c r="R554" i="22"/>
  <c r="AI554" i="22" s="1"/>
  <c r="Q554" i="22"/>
  <c r="AG552" i="22"/>
  <c r="AF552" i="22"/>
  <c r="AE552" i="22"/>
  <c r="AD552" i="22"/>
  <c r="AC552" i="22"/>
  <c r="AB552" i="22"/>
  <c r="AA552" i="22"/>
  <c r="Z552" i="22"/>
  <c r="Y552" i="22"/>
  <c r="X552" i="22"/>
  <c r="W552" i="22"/>
  <c r="S552" i="22"/>
  <c r="R552" i="22"/>
  <c r="AI552" i="22" s="1"/>
  <c r="Q552" i="22"/>
  <c r="AG551" i="22"/>
  <c r="AF551" i="22"/>
  <c r="AE551" i="22"/>
  <c r="AD551" i="22"/>
  <c r="AC551" i="22"/>
  <c r="AB551" i="22"/>
  <c r="AA551" i="22"/>
  <c r="Z551" i="22"/>
  <c r="Y551" i="22"/>
  <c r="X551" i="22"/>
  <c r="W551" i="22"/>
  <c r="S551" i="22"/>
  <c r="R551" i="22"/>
  <c r="AI551" i="22" s="1"/>
  <c r="Q551" i="22"/>
  <c r="AG550" i="22"/>
  <c r="AF550" i="22"/>
  <c r="AE550" i="22"/>
  <c r="AD550" i="22"/>
  <c r="AC550" i="22"/>
  <c r="AB550" i="22"/>
  <c r="AA550" i="22"/>
  <c r="Z550" i="22"/>
  <c r="Y550" i="22"/>
  <c r="X550" i="22"/>
  <c r="W550" i="22"/>
  <c r="S550" i="22"/>
  <c r="R550" i="22"/>
  <c r="AI550" i="22" s="1"/>
  <c r="Q550" i="22"/>
  <c r="AG549" i="22"/>
  <c r="AF549" i="22"/>
  <c r="AE549" i="22"/>
  <c r="AD549" i="22"/>
  <c r="AC549" i="22"/>
  <c r="AB549" i="22"/>
  <c r="AA549" i="22"/>
  <c r="Z549" i="22"/>
  <c r="Y549" i="22"/>
  <c r="X549" i="22"/>
  <c r="W549" i="22"/>
  <c r="S549" i="22"/>
  <c r="R549" i="22"/>
  <c r="AI549" i="22" s="1"/>
  <c r="Q549" i="22"/>
  <c r="AG547" i="22"/>
  <c r="AF547" i="22"/>
  <c r="AE547" i="22"/>
  <c r="AD547" i="22"/>
  <c r="AC547" i="22"/>
  <c r="AB547" i="22"/>
  <c r="AA547" i="22"/>
  <c r="Z547" i="22"/>
  <c r="Y547" i="22"/>
  <c r="X547" i="22"/>
  <c r="W547" i="22"/>
  <c r="S547" i="22"/>
  <c r="R547" i="22"/>
  <c r="AI547" i="22" s="1"/>
  <c r="Q547" i="22"/>
  <c r="AG546" i="22"/>
  <c r="AF546" i="22"/>
  <c r="AE546" i="22"/>
  <c r="AD546" i="22"/>
  <c r="AC546" i="22"/>
  <c r="AB546" i="22"/>
  <c r="AA546" i="22"/>
  <c r="Z546" i="22"/>
  <c r="Y546" i="22"/>
  <c r="X546" i="22"/>
  <c r="W546" i="22"/>
  <c r="S546" i="22"/>
  <c r="R546" i="22"/>
  <c r="AI546" i="22" s="1"/>
  <c r="Q546" i="22"/>
  <c r="AG545" i="22"/>
  <c r="AF545" i="22"/>
  <c r="AE545" i="22"/>
  <c r="AD545" i="22"/>
  <c r="AC545" i="22"/>
  <c r="AB545" i="22"/>
  <c r="AA545" i="22"/>
  <c r="Z545" i="22"/>
  <c r="Y545" i="22"/>
  <c r="X545" i="22"/>
  <c r="W545" i="22"/>
  <c r="S545" i="22"/>
  <c r="R545" i="22"/>
  <c r="AI545" i="22" s="1"/>
  <c r="Q545" i="22"/>
  <c r="AG544" i="22"/>
  <c r="AF544" i="22"/>
  <c r="AE544" i="22"/>
  <c r="AD544" i="22"/>
  <c r="AC544" i="22"/>
  <c r="AB544" i="22"/>
  <c r="AA544" i="22"/>
  <c r="Z544" i="22"/>
  <c r="Y544" i="22"/>
  <c r="X544" i="22"/>
  <c r="W544" i="22"/>
  <c r="S544" i="22"/>
  <c r="R544" i="22"/>
  <c r="AI544" i="22" s="1"/>
  <c r="Q544" i="22"/>
  <c r="AG543" i="22"/>
  <c r="AF543" i="22"/>
  <c r="AE543" i="22"/>
  <c r="AD543" i="22"/>
  <c r="AC543" i="22"/>
  <c r="AB543" i="22"/>
  <c r="AA543" i="22"/>
  <c r="Z543" i="22"/>
  <c r="Y543" i="22"/>
  <c r="X543" i="22"/>
  <c r="W543" i="22"/>
  <c r="S543" i="22"/>
  <c r="R543" i="22"/>
  <c r="AI543" i="22" s="1"/>
  <c r="Q543" i="22"/>
  <c r="AG542" i="22"/>
  <c r="AF542" i="22"/>
  <c r="AE542" i="22"/>
  <c r="AD542" i="22"/>
  <c r="AC542" i="22"/>
  <c r="AB542" i="22"/>
  <c r="AA542" i="22"/>
  <c r="Z542" i="22"/>
  <c r="Y542" i="22"/>
  <c r="X542" i="22"/>
  <c r="W542" i="22"/>
  <c r="S542" i="22"/>
  <c r="R542" i="22"/>
  <c r="AI542" i="22" s="1"/>
  <c r="Q542" i="22"/>
  <c r="AG541" i="22"/>
  <c r="AF541" i="22"/>
  <c r="AE541" i="22"/>
  <c r="AD541" i="22"/>
  <c r="AC541" i="22"/>
  <c r="AB541" i="22"/>
  <c r="AA541" i="22"/>
  <c r="Z541" i="22"/>
  <c r="Y541" i="22"/>
  <c r="X541" i="22"/>
  <c r="W541" i="22"/>
  <c r="S541" i="22"/>
  <c r="R541" i="22"/>
  <c r="AI541" i="22" s="1"/>
  <c r="Q541" i="22"/>
  <c r="AG540" i="22"/>
  <c r="AF540" i="22"/>
  <c r="AE540" i="22"/>
  <c r="AD540" i="22"/>
  <c r="AC540" i="22"/>
  <c r="AB540" i="22"/>
  <c r="AA540" i="22"/>
  <c r="Z540" i="22"/>
  <c r="Y540" i="22"/>
  <c r="X540" i="22"/>
  <c r="W540" i="22"/>
  <c r="S540" i="22"/>
  <c r="R540" i="22"/>
  <c r="AI540" i="22" s="1"/>
  <c r="Q540" i="22"/>
  <c r="AG539" i="22"/>
  <c r="AF539" i="22"/>
  <c r="AE539" i="22"/>
  <c r="AD539" i="22"/>
  <c r="AC539" i="22"/>
  <c r="AB539" i="22"/>
  <c r="AA539" i="22"/>
  <c r="Z539" i="22"/>
  <c r="Y539" i="22"/>
  <c r="X539" i="22"/>
  <c r="W539" i="22"/>
  <c r="S539" i="22"/>
  <c r="R539" i="22"/>
  <c r="AI539" i="22" s="1"/>
  <c r="Q539" i="22"/>
  <c r="AG538" i="22"/>
  <c r="AF538" i="22"/>
  <c r="AE538" i="22"/>
  <c r="AD538" i="22"/>
  <c r="AC538" i="22"/>
  <c r="AB538" i="22"/>
  <c r="AA538" i="22"/>
  <c r="Z538" i="22"/>
  <c r="Y538" i="22"/>
  <c r="X538" i="22"/>
  <c r="W538" i="22"/>
  <c r="S538" i="22"/>
  <c r="R538" i="22"/>
  <c r="AI538" i="22" s="1"/>
  <c r="Q538" i="22"/>
  <c r="AG537" i="22"/>
  <c r="AF537" i="22"/>
  <c r="AE537" i="22"/>
  <c r="AD537" i="22"/>
  <c r="AC537" i="22"/>
  <c r="AB537" i="22"/>
  <c r="AA537" i="22"/>
  <c r="Z537" i="22"/>
  <c r="Y537" i="22"/>
  <c r="X537" i="22"/>
  <c r="W537" i="22"/>
  <c r="S537" i="22"/>
  <c r="R537" i="22"/>
  <c r="AI537" i="22" s="1"/>
  <c r="Q537" i="22"/>
  <c r="AG536" i="22"/>
  <c r="AF536" i="22"/>
  <c r="AE536" i="22"/>
  <c r="AD536" i="22"/>
  <c r="AC536" i="22"/>
  <c r="AB536" i="22"/>
  <c r="AA536" i="22"/>
  <c r="Z536" i="22"/>
  <c r="Y536" i="22"/>
  <c r="X536" i="22"/>
  <c r="W536" i="22"/>
  <c r="S536" i="22"/>
  <c r="R536" i="22"/>
  <c r="AI536" i="22" s="1"/>
  <c r="Q536" i="22"/>
  <c r="AG535" i="22"/>
  <c r="AF535" i="22"/>
  <c r="AE535" i="22"/>
  <c r="AD535" i="22"/>
  <c r="AC535" i="22"/>
  <c r="AB535" i="22"/>
  <c r="AA535" i="22"/>
  <c r="Z535" i="22"/>
  <c r="Y535" i="22"/>
  <c r="X535" i="22"/>
  <c r="W535" i="22"/>
  <c r="S535" i="22"/>
  <c r="R535" i="22"/>
  <c r="AI535" i="22" s="1"/>
  <c r="Q535" i="22"/>
  <c r="AG534" i="22"/>
  <c r="AF534" i="22"/>
  <c r="AE534" i="22"/>
  <c r="AD534" i="22"/>
  <c r="AC534" i="22"/>
  <c r="AB534" i="22"/>
  <c r="AA534" i="22"/>
  <c r="Z534" i="22"/>
  <c r="Y534" i="22"/>
  <c r="X534" i="22"/>
  <c r="W534" i="22"/>
  <c r="S534" i="22"/>
  <c r="R534" i="22"/>
  <c r="AI534" i="22" s="1"/>
  <c r="Q534" i="22"/>
  <c r="AG533" i="22"/>
  <c r="AF533" i="22"/>
  <c r="AE533" i="22"/>
  <c r="AD533" i="22"/>
  <c r="AC533" i="22"/>
  <c r="AB533" i="22"/>
  <c r="AA533" i="22"/>
  <c r="Z533" i="22"/>
  <c r="Y533" i="22"/>
  <c r="X533" i="22"/>
  <c r="W533" i="22"/>
  <c r="S533" i="22"/>
  <c r="R533" i="22"/>
  <c r="AI533" i="22" s="1"/>
  <c r="Q533" i="22"/>
  <c r="AG532" i="22"/>
  <c r="AF532" i="22"/>
  <c r="AE532" i="22"/>
  <c r="AD532" i="22"/>
  <c r="AC532" i="22"/>
  <c r="AB532" i="22"/>
  <c r="AA532" i="22"/>
  <c r="Z532" i="22"/>
  <c r="Y532" i="22"/>
  <c r="X532" i="22"/>
  <c r="W532" i="22"/>
  <c r="S532" i="22"/>
  <c r="R532" i="22"/>
  <c r="AI532" i="22" s="1"/>
  <c r="Q532" i="22"/>
  <c r="AG531" i="22"/>
  <c r="AF531" i="22"/>
  <c r="AE531" i="22"/>
  <c r="AD531" i="22"/>
  <c r="AC531" i="22"/>
  <c r="AB531" i="22"/>
  <c r="AA531" i="22"/>
  <c r="Z531" i="22"/>
  <c r="Y531" i="22"/>
  <c r="X531" i="22"/>
  <c r="W531" i="22"/>
  <c r="S531" i="22"/>
  <c r="R531" i="22"/>
  <c r="AI531" i="22" s="1"/>
  <c r="Q531" i="22"/>
  <c r="AG530" i="22"/>
  <c r="AF530" i="22"/>
  <c r="AE530" i="22"/>
  <c r="AD530" i="22"/>
  <c r="AC530" i="22"/>
  <c r="AB530" i="22"/>
  <c r="AA530" i="22"/>
  <c r="Z530" i="22"/>
  <c r="Y530" i="22"/>
  <c r="X530" i="22"/>
  <c r="W530" i="22"/>
  <c r="S530" i="22"/>
  <c r="R530" i="22"/>
  <c r="AI530" i="22" s="1"/>
  <c r="Q530" i="22"/>
  <c r="AG529" i="22"/>
  <c r="AF529" i="22"/>
  <c r="AE529" i="22"/>
  <c r="AD529" i="22"/>
  <c r="AC529" i="22"/>
  <c r="AB529" i="22"/>
  <c r="AA529" i="22"/>
  <c r="Z529" i="22"/>
  <c r="Y529" i="22"/>
  <c r="X529" i="22"/>
  <c r="W529" i="22"/>
  <c r="S529" i="22"/>
  <c r="R529" i="22"/>
  <c r="AI529" i="22" s="1"/>
  <c r="Q529" i="22"/>
  <c r="AG528" i="22"/>
  <c r="AF528" i="22"/>
  <c r="AE528" i="22"/>
  <c r="AD528" i="22"/>
  <c r="AC528" i="22"/>
  <c r="AB528" i="22"/>
  <c r="AA528" i="22"/>
  <c r="Z528" i="22"/>
  <c r="Y528" i="22"/>
  <c r="X528" i="22"/>
  <c r="W528" i="22"/>
  <c r="S528" i="22"/>
  <c r="R528" i="22"/>
  <c r="AI528" i="22" s="1"/>
  <c r="Q528" i="22"/>
  <c r="AG527" i="22"/>
  <c r="AF527" i="22"/>
  <c r="AE527" i="22"/>
  <c r="AD527" i="22"/>
  <c r="AC527" i="22"/>
  <c r="AB527" i="22"/>
  <c r="AA527" i="22"/>
  <c r="Z527" i="22"/>
  <c r="Y527" i="22"/>
  <c r="X527" i="22"/>
  <c r="W527" i="22"/>
  <c r="S527" i="22"/>
  <c r="R527" i="22"/>
  <c r="AI527" i="22" s="1"/>
  <c r="Q527" i="22"/>
  <c r="AG526" i="22"/>
  <c r="AF526" i="22"/>
  <c r="AE526" i="22"/>
  <c r="AD526" i="22"/>
  <c r="AC526" i="22"/>
  <c r="AB526" i="22"/>
  <c r="AA526" i="22"/>
  <c r="Z526" i="22"/>
  <c r="Y526" i="22"/>
  <c r="X526" i="22"/>
  <c r="W526" i="22"/>
  <c r="S526" i="22"/>
  <c r="R526" i="22"/>
  <c r="AI526" i="22" s="1"/>
  <c r="Q526" i="22"/>
  <c r="AG525" i="22"/>
  <c r="AF525" i="22"/>
  <c r="AE525" i="22"/>
  <c r="AD525" i="22"/>
  <c r="AC525" i="22"/>
  <c r="AB525" i="22"/>
  <c r="AA525" i="22"/>
  <c r="Z525" i="22"/>
  <c r="Y525" i="22"/>
  <c r="X525" i="22"/>
  <c r="W525" i="22"/>
  <c r="S525" i="22"/>
  <c r="R525" i="22"/>
  <c r="AI525" i="22" s="1"/>
  <c r="Q525" i="22"/>
  <c r="AG523" i="22"/>
  <c r="AF523" i="22"/>
  <c r="AE523" i="22"/>
  <c r="AD523" i="22"/>
  <c r="AC523" i="22"/>
  <c r="AB523" i="22"/>
  <c r="AA523" i="22"/>
  <c r="Z523" i="22"/>
  <c r="Y523" i="22"/>
  <c r="X523" i="22"/>
  <c r="W523" i="22"/>
  <c r="S523" i="22"/>
  <c r="R523" i="22"/>
  <c r="AI523" i="22" s="1"/>
  <c r="Q523" i="22"/>
  <c r="AG522" i="22"/>
  <c r="AF522" i="22"/>
  <c r="AE522" i="22"/>
  <c r="AD522" i="22"/>
  <c r="AC522" i="22"/>
  <c r="AB522" i="22"/>
  <c r="AA522" i="22"/>
  <c r="Z522" i="22"/>
  <c r="Y522" i="22"/>
  <c r="X522" i="22"/>
  <c r="W522" i="22"/>
  <c r="T522" i="22"/>
  <c r="S522" i="22"/>
  <c r="R522" i="22"/>
  <c r="AI522" i="22" s="1"/>
  <c r="Q522" i="22"/>
  <c r="AG521" i="22"/>
  <c r="AF521" i="22"/>
  <c r="AE521" i="22"/>
  <c r="AD521" i="22"/>
  <c r="AC521" i="22"/>
  <c r="AB521" i="22"/>
  <c r="AA521" i="22"/>
  <c r="Z521" i="22"/>
  <c r="Y521" i="22"/>
  <c r="X521" i="22"/>
  <c r="W521" i="22"/>
  <c r="S521" i="22"/>
  <c r="R521" i="22"/>
  <c r="AI521" i="22" s="1"/>
  <c r="Q521" i="22"/>
  <c r="AG520" i="22"/>
  <c r="AF520" i="22"/>
  <c r="AE520" i="22"/>
  <c r="AD520" i="22"/>
  <c r="AC520" i="22"/>
  <c r="AB520" i="22"/>
  <c r="AA520" i="22"/>
  <c r="Z520" i="22"/>
  <c r="Y520" i="22"/>
  <c r="X520" i="22"/>
  <c r="W520" i="22"/>
  <c r="S520" i="22"/>
  <c r="R520" i="22"/>
  <c r="AI520" i="22" s="1"/>
  <c r="Q520" i="22"/>
  <c r="AG519" i="22"/>
  <c r="AF519" i="22"/>
  <c r="AE519" i="22"/>
  <c r="AD519" i="22"/>
  <c r="AC519" i="22"/>
  <c r="AB519" i="22"/>
  <c r="AA519" i="22"/>
  <c r="Z519" i="22"/>
  <c r="Y519" i="22"/>
  <c r="X519" i="22"/>
  <c r="W519" i="22"/>
  <c r="S519" i="22"/>
  <c r="R519" i="22"/>
  <c r="AI519" i="22" s="1"/>
  <c r="Q519" i="22"/>
  <c r="AG518" i="22"/>
  <c r="AF518" i="22"/>
  <c r="AE518" i="22"/>
  <c r="AD518" i="22"/>
  <c r="AC518" i="22"/>
  <c r="AB518" i="22"/>
  <c r="AA518" i="22"/>
  <c r="Z518" i="22"/>
  <c r="Y518" i="22"/>
  <c r="X518" i="22"/>
  <c r="W518" i="22"/>
  <c r="S518" i="22"/>
  <c r="R518" i="22"/>
  <c r="AI518" i="22" s="1"/>
  <c r="Q518" i="22"/>
  <c r="AG517" i="22"/>
  <c r="AF517" i="22"/>
  <c r="AE517" i="22"/>
  <c r="AD517" i="22"/>
  <c r="AC517" i="22"/>
  <c r="AB517" i="22"/>
  <c r="AA517" i="22"/>
  <c r="Z517" i="22"/>
  <c r="Y517" i="22"/>
  <c r="X517" i="22"/>
  <c r="W517" i="22"/>
  <c r="S517" i="22"/>
  <c r="R517" i="22"/>
  <c r="AI517" i="22" s="1"/>
  <c r="Q517" i="22"/>
  <c r="AG516" i="22"/>
  <c r="AF516" i="22"/>
  <c r="AE516" i="22"/>
  <c r="AD516" i="22"/>
  <c r="AC516" i="22"/>
  <c r="AB516" i="22"/>
  <c r="AA516" i="22"/>
  <c r="Z516" i="22"/>
  <c r="Y516" i="22"/>
  <c r="X516" i="22"/>
  <c r="W516" i="22"/>
  <c r="S516" i="22"/>
  <c r="R516" i="22"/>
  <c r="AI516" i="22" s="1"/>
  <c r="Q516" i="22"/>
  <c r="AG515" i="22"/>
  <c r="AF515" i="22"/>
  <c r="AE515" i="22"/>
  <c r="AD515" i="22"/>
  <c r="AC515" i="22"/>
  <c r="AB515" i="22"/>
  <c r="AA515" i="22"/>
  <c r="Z515" i="22"/>
  <c r="Y515" i="22"/>
  <c r="X515" i="22"/>
  <c r="W515" i="22"/>
  <c r="S515" i="22"/>
  <c r="R515" i="22"/>
  <c r="AI515" i="22" s="1"/>
  <c r="Q515" i="22"/>
  <c r="AG514" i="22"/>
  <c r="AF514" i="22"/>
  <c r="AE514" i="22"/>
  <c r="AD514" i="22"/>
  <c r="AC514" i="22"/>
  <c r="AB514" i="22"/>
  <c r="AA514" i="22"/>
  <c r="Z514" i="22"/>
  <c r="Y514" i="22"/>
  <c r="X514" i="22"/>
  <c r="W514" i="22"/>
  <c r="S514" i="22"/>
  <c r="R514" i="22"/>
  <c r="AI514" i="22" s="1"/>
  <c r="Q514" i="22"/>
  <c r="AG513" i="22"/>
  <c r="AF513" i="22"/>
  <c r="AE513" i="22"/>
  <c r="AD513" i="22"/>
  <c r="AC513" i="22"/>
  <c r="AB513" i="22"/>
  <c r="AA513" i="22"/>
  <c r="Z513" i="22"/>
  <c r="Y513" i="22"/>
  <c r="X513" i="22"/>
  <c r="W513" i="22"/>
  <c r="S513" i="22"/>
  <c r="R513" i="22"/>
  <c r="AI513" i="22" s="1"/>
  <c r="Q513" i="22"/>
  <c r="AG512" i="22"/>
  <c r="AF512" i="22"/>
  <c r="AE512" i="22"/>
  <c r="AD512" i="22"/>
  <c r="AC512" i="22"/>
  <c r="AB512" i="22"/>
  <c r="AA512" i="22"/>
  <c r="Z512" i="22"/>
  <c r="Y512" i="22"/>
  <c r="X512" i="22"/>
  <c r="W512" i="22"/>
  <c r="S512" i="22"/>
  <c r="R512" i="22"/>
  <c r="AI512" i="22" s="1"/>
  <c r="Q512" i="22"/>
  <c r="AG511" i="22"/>
  <c r="AF511" i="22"/>
  <c r="AE511" i="22"/>
  <c r="AD511" i="22"/>
  <c r="AC511" i="22"/>
  <c r="AB511" i="22"/>
  <c r="AA511" i="22"/>
  <c r="Z511" i="22"/>
  <c r="Y511" i="22"/>
  <c r="X511" i="22"/>
  <c r="W511" i="22"/>
  <c r="S511" i="22"/>
  <c r="R511" i="22"/>
  <c r="AI511" i="22" s="1"/>
  <c r="Q511" i="22"/>
  <c r="AC358" i="22"/>
  <c r="Y358" i="22"/>
  <c r="W358" i="22"/>
  <c r="Q358" i="22"/>
  <c r="AE357" i="22"/>
  <c r="AC357" i="22"/>
  <c r="AA357" i="22"/>
  <c r="Y357" i="22"/>
  <c r="X357" i="22"/>
  <c r="R357" i="22"/>
  <c r="Q357" i="22"/>
  <c r="AG356" i="22"/>
  <c r="AE356" i="22"/>
  <c r="AA356" i="22"/>
  <c r="Y356" i="22"/>
  <c r="W356" i="22"/>
  <c r="R356" i="22"/>
  <c r="AI356" i="22" s="1"/>
  <c r="AF355" i="22"/>
  <c r="AD355" i="22"/>
  <c r="AB355" i="22"/>
  <c r="Z355" i="22"/>
  <c r="X355" i="22"/>
  <c r="W355" i="22"/>
  <c r="S355" i="22"/>
  <c r="R355" i="22"/>
  <c r="AI355" i="22" s="1"/>
  <c r="AF354" i="22"/>
  <c r="AE354" i="22"/>
  <c r="AC354" i="22"/>
  <c r="Z354" i="22"/>
  <c r="Y354" i="22"/>
  <c r="W354" i="22"/>
  <c r="S354" i="22"/>
  <c r="Q354" i="22"/>
  <c r="AF353" i="22"/>
  <c r="AE353" i="22"/>
  <c r="AC353" i="22"/>
  <c r="AB353" i="22"/>
  <c r="AA353" i="22"/>
  <c r="Z353" i="22"/>
  <c r="Y353" i="22"/>
  <c r="X353" i="22"/>
  <c r="W353" i="22"/>
  <c r="S353" i="22"/>
  <c r="R353" i="22"/>
  <c r="AI353" i="22" s="1"/>
  <c r="Q353" i="22"/>
  <c r="AG352" i="22"/>
  <c r="AE352" i="22"/>
  <c r="AC352" i="22"/>
  <c r="AA352" i="22"/>
  <c r="X352" i="22"/>
  <c r="S352" i="22"/>
  <c r="Q352" i="22"/>
  <c r="AF351" i="22"/>
  <c r="AD351" i="22"/>
  <c r="AC351" i="22"/>
  <c r="AB351" i="22"/>
  <c r="X351" i="22"/>
  <c r="W351" i="22"/>
  <c r="R351" i="22"/>
  <c r="AG350" i="22"/>
  <c r="AF350" i="22"/>
  <c r="AC350" i="22"/>
  <c r="AB350" i="22"/>
  <c r="Z350" i="22"/>
  <c r="W350" i="22"/>
  <c r="R350" i="22"/>
  <c r="AF349" i="22"/>
  <c r="AD349" i="22"/>
  <c r="AA349" i="22"/>
  <c r="Z349" i="22"/>
  <c r="X349" i="22"/>
  <c r="R349" i="22"/>
  <c r="AG348" i="22"/>
  <c r="AE348" i="22"/>
  <c r="AC348" i="22"/>
  <c r="AA348" i="22"/>
  <c r="Y348" i="22"/>
  <c r="W348" i="22"/>
  <c r="R348" i="22"/>
  <c r="AF347" i="22"/>
  <c r="AE347" i="22"/>
  <c r="AB347" i="22"/>
  <c r="AA347" i="22"/>
  <c r="Y347" i="22"/>
  <c r="W347" i="22"/>
  <c r="R347" i="22"/>
  <c r="AG346" i="22"/>
  <c r="AD346" i="22"/>
  <c r="AB346" i="22"/>
  <c r="AA346" i="22"/>
  <c r="X346" i="22"/>
  <c r="S346" i="22"/>
  <c r="R346" i="22"/>
  <c r="AI346" i="22" s="1"/>
  <c r="AF345" i="22"/>
  <c r="AD345" i="22"/>
  <c r="AC345" i="22"/>
  <c r="AB345" i="22"/>
  <c r="Y345" i="22"/>
  <c r="W345" i="22"/>
  <c r="S345" i="22"/>
  <c r="R345" i="22"/>
  <c r="AI345" i="22" s="1"/>
  <c r="AF343" i="22"/>
  <c r="AE343" i="22"/>
  <c r="AC343" i="22"/>
  <c r="AB343" i="22"/>
  <c r="Y343" i="22"/>
  <c r="S343" i="22"/>
  <c r="Q343" i="22"/>
  <c r="AG342" i="22"/>
  <c r="AE342" i="22"/>
  <c r="AC342" i="22"/>
  <c r="AA342" i="22"/>
  <c r="Y342" i="22"/>
  <c r="R342" i="22"/>
  <c r="AF341" i="22"/>
  <c r="AE341" i="22"/>
  <c r="AC341" i="22"/>
  <c r="AA341" i="22"/>
  <c r="Y341" i="22"/>
  <c r="R341" i="22"/>
  <c r="AF340" i="22"/>
  <c r="AE340" i="22"/>
  <c r="AB340" i="22"/>
  <c r="Y340" i="22"/>
  <c r="W340" i="22"/>
  <c r="R340" i="22"/>
  <c r="AF339" i="22"/>
  <c r="AD339" i="22"/>
  <c r="AA339" i="22"/>
  <c r="Y339" i="22"/>
  <c r="R339" i="22"/>
  <c r="AF338" i="22"/>
  <c r="AC338" i="22"/>
  <c r="AA338" i="22"/>
  <c r="Y338" i="22"/>
  <c r="W338" i="22"/>
  <c r="S338" i="22"/>
  <c r="Q338" i="22"/>
  <c r="AF337" i="22"/>
  <c r="AE337" i="22"/>
  <c r="AD337" i="22"/>
  <c r="AB337" i="22"/>
  <c r="Z337" i="22"/>
  <c r="X337" i="22"/>
  <c r="R337" i="22"/>
  <c r="AE336" i="22"/>
  <c r="AC336" i="22"/>
  <c r="Y336" i="22"/>
  <c r="R336" i="22"/>
  <c r="AF335" i="22"/>
  <c r="AB335" i="22"/>
  <c r="Z335" i="22"/>
  <c r="X335" i="22"/>
  <c r="S335" i="22"/>
  <c r="Q335" i="22"/>
  <c r="AE334" i="22"/>
  <c r="AC334" i="22"/>
  <c r="AA334" i="22"/>
  <c r="X334" i="22"/>
  <c r="S334" i="22"/>
  <c r="AG333" i="22"/>
  <c r="AE333" i="22"/>
  <c r="AC333" i="22"/>
  <c r="AB333" i="22"/>
  <c r="Z333" i="22"/>
  <c r="W333" i="22"/>
  <c r="Q333" i="22"/>
  <c r="AG332" i="22"/>
  <c r="AD332" i="22"/>
  <c r="Z332" i="22"/>
  <c r="Y332" i="22"/>
  <c r="R332" i="22"/>
  <c r="Q332" i="22"/>
  <c r="AG331" i="22"/>
  <c r="AE331" i="22"/>
  <c r="AC331" i="22"/>
  <c r="AB331" i="22"/>
  <c r="Z331" i="22"/>
  <c r="W331" i="22"/>
  <c r="S331" i="22"/>
  <c r="Q331" i="22"/>
  <c r="AG330" i="22"/>
  <c r="AE330" i="22"/>
  <c r="AC330" i="22"/>
  <c r="AB330" i="22"/>
  <c r="AA330" i="22"/>
  <c r="Y330" i="22"/>
  <c r="Q330" i="22"/>
  <c r="AE329" i="22"/>
  <c r="AC329" i="22"/>
  <c r="AB329" i="22"/>
  <c r="AA329" i="22"/>
  <c r="Y329" i="22"/>
  <c r="W329" i="22"/>
  <c r="S329" i="22"/>
  <c r="Q329" i="22"/>
  <c r="AG328" i="22"/>
  <c r="AD328" i="22"/>
  <c r="AA328" i="22"/>
  <c r="Y328" i="22"/>
  <c r="W328" i="22"/>
  <c r="S328" i="22"/>
  <c r="Q328" i="22"/>
  <c r="AE327" i="22"/>
  <c r="AB327" i="22"/>
  <c r="Y327" i="22"/>
  <c r="W327" i="22"/>
  <c r="R327" i="22"/>
  <c r="AF326" i="22"/>
  <c r="AE326" i="22"/>
  <c r="AC326" i="22"/>
  <c r="AB326" i="22"/>
  <c r="AA326" i="22"/>
  <c r="Z326" i="22"/>
  <c r="Y326" i="22"/>
  <c r="W326" i="22"/>
  <c r="S326" i="22"/>
  <c r="Q326" i="22"/>
  <c r="AF325" i="22"/>
  <c r="AD325" i="22"/>
  <c r="AA325" i="22"/>
  <c r="X325" i="22"/>
  <c r="S325" i="22"/>
  <c r="Q325" i="22"/>
  <c r="AF324" i="22"/>
  <c r="AE324" i="22"/>
  <c r="AC324" i="22"/>
  <c r="Z324" i="22"/>
  <c r="Y324" i="22"/>
  <c r="X324" i="22"/>
  <c r="R324" i="22"/>
  <c r="AG323" i="22"/>
  <c r="AC323" i="22"/>
  <c r="AA323" i="22"/>
  <c r="Y323" i="22"/>
  <c r="W323" i="22"/>
  <c r="S323" i="22"/>
  <c r="AF322" i="22"/>
  <c r="AC322" i="22"/>
  <c r="Z322" i="22"/>
  <c r="W322" i="22"/>
  <c r="R322" i="22"/>
  <c r="AF321" i="22"/>
  <c r="AE321" i="22"/>
  <c r="AC321" i="22"/>
  <c r="AA321" i="22"/>
  <c r="X321" i="22"/>
  <c r="S321" i="22"/>
  <c r="AE320" i="22"/>
  <c r="AA320" i="22"/>
  <c r="Y320" i="22"/>
  <c r="S320" i="22"/>
  <c r="AG319" i="22"/>
  <c r="AE319" i="22"/>
  <c r="Z319" i="22"/>
  <c r="Y319" i="22"/>
  <c r="T319" i="22"/>
  <c r="AD318" i="22"/>
  <c r="AA318" i="22"/>
  <c r="Y318" i="22"/>
  <c r="R318" i="22"/>
  <c r="AI318" i="22" s="1"/>
  <c r="AF317" i="22"/>
  <c r="AA317" i="22"/>
  <c r="W317" i="22"/>
  <c r="R317" i="22"/>
  <c r="AI317" i="22" s="1"/>
  <c r="AG316" i="22"/>
  <c r="AE316" i="22"/>
  <c r="AB316" i="22"/>
  <c r="W316" i="22"/>
  <c r="R316" i="22"/>
  <c r="AG315" i="22"/>
  <c r="AF315" i="22"/>
  <c r="AD315" i="22"/>
  <c r="AA315" i="22"/>
  <c r="Y315" i="22"/>
  <c r="W315" i="22"/>
  <c r="R315" i="22"/>
  <c r="AI315" i="22" s="1"/>
  <c r="Q315" i="22"/>
  <c r="AG313" i="22"/>
  <c r="AF313" i="22"/>
  <c r="AD313" i="22"/>
  <c r="AA313" i="22"/>
  <c r="Y313" i="22"/>
  <c r="W313" i="22"/>
  <c r="R313" i="22"/>
  <c r="AI313" i="22" s="1"/>
  <c r="AF312" i="22"/>
  <c r="AE312" i="22"/>
  <c r="AC312" i="22"/>
  <c r="AB312" i="22"/>
  <c r="Z312" i="22"/>
  <c r="W312" i="22"/>
  <c r="S312" i="22"/>
  <c r="AG311" i="22"/>
  <c r="AE311" i="22"/>
  <c r="AB311" i="22"/>
  <c r="AA311" i="22"/>
  <c r="Z311" i="22"/>
  <c r="X311" i="22"/>
  <c r="Q311" i="22"/>
  <c r="AG310" i="22"/>
  <c r="AD310" i="22"/>
  <c r="AA310" i="22"/>
  <c r="Y310" i="22"/>
  <c r="T310" i="22"/>
  <c r="S310" i="22"/>
  <c r="AF309" i="22"/>
  <c r="AD309" i="22"/>
  <c r="AB309" i="22"/>
  <c r="Z309" i="22"/>
  <c r="X309" i="22"/>
  <c r="Q309" i="22"/>
  <c r="AG308" i="22"/>
  <c r="AE308" i="22"/>
  <c r="AC308" i="22"/>
  <c r="AB308" i="22"/>
  <c r="X308" i="22"/>
  <c r="S308" i="22"/>
  <c r="Q308" i="22"/>
  <c r="AG307" i="22"/>
  <c r="AE307" i="22"/>
  <c r="AC307" i="22"/>
  <c r="AB307" i="22"/>
  <c r="Z307" i="22"/>
  <c r="Y307" i="22"/>
  <c r="R307" i="22"/>
  <c r="AI307" i="22" s="1"/>
  <c r="AF306" i="22"/>
  <c r="AB306" i="22"/>
  <c r="W306" i="22"/>
  <c r="T306" i="22"/>
  <c r="AD146" i="22"/>
  <c r="Y146" i="22"/>
  <c r="Q146" i="22"/>
  <c r="AB145" i="22"/>
  <c r="Z145" i="22"/>
  <c r="T145" i="22"/>
  <c r="AF144" i="22"/>
  <c r="AB144" i="22"/>
  <c r="S144" i="22"/>
  <c r="Q144" i="22"/>
  <c r="AC143" i="22"/>
  <c r="X143" i="22"/>
  <c r="Q143" i="22"/>
  <c r="AE142" i="22"/>
  <c r="AC142" i="22"/>
  <c r="AA142" i="22"/>
  <c r="Z142" i="22"/>
  <c r="AG141" i="22"/>
  <c r="AD141" i="22"/>
  <c r="AC141" i="22"/>
  <c r="Z141" i="22"/>
  <c r="X141" i="22"/>
  <c r="T141" i="22"/>
  <c r="R141" i="22"/>
  <c r="AI141" i="22" s="1"/>
  <c r="AG139" i="22"/>
  <c r="AD139" i="22"/>
  <c r="Z139" i="22"/>
  <c r="W139" i="22"/>
  <c r="AF138" i="22"/>
  <c r="AB138" i="22"/>
  <c r="S138" i="22"/>
  <c r="AF137" i="22"/>
  <c r="AB137" i="22"/>
  <c r="Z137" i="22"/>
  <c r="AG136" i="22"/>
  <c r="AF136" i="22"/>
  <c r="AE136" i="22"/>
  <c r="X136" i="22"/>
  <c r="Q136" i="22"/>
  <c r="AG135" i="22"/>
  <c r="AD135" i="22"/>
  <c r="W135" i="22"/>
  <c r="S135" i="22"/>
  <c r="AF134" i="22"/>
  <c r="AD134" i="22"/>
  <c r="AB134" i="22"/>
  <c r="Z134" i="22"/>
  <c r="AE133" i="22"/>
  <c r="X133" i="22"/>
  <c r="AB132" i="22"/>
  <c r="W132" i="22"/>
  <c r="S132" i="22"/>
  <c r="Q132" i="22"/>
  <c r="AB131" i="22"/>
  <c r="X131" i="22"/>
  <c r="Q131" i="22"/>
  <c r="AF130" i="22"/>
  <c r="AE130" i="22"/>
  <c r="AB130" i="22"/>
  <c r="Z130" i="22"/>
  <c r="W130" i="22"/>
  <c r="S130" i="22"/>
  <c r="AE129" i="22"/>
  <c r="AC129" i="22"/>
  <c r="AA129" i="22"/>
  <c r="Z129" i="22"/>
  <c r="W129" i="22"/>
  <c r="R129" i="22"/>
  <c r="AI129" i="22" s="1"/>
  <c r="Q129" i="22"/>
  <c r="AF128" i="22"/>
  <c r="AA128" i="22"/>
  <c r="W128" i="22"/>
  <c r="S128" i="22"/>
  <c r="Q128" i="22"/>
  <c r="AF127" i="22"/>
  <c r="AD127" i="22"/>
  <c r="AB127" i="22"/>
  <c r="Y127" i="22"/>
  <c r="T127" i="22"/>
  <c r="R127" i="22"/>
  <c r="AD126" i="22"/>
  <c r="AB126" i="22"/>
  <c r="W126" i="22"/>
  <c r="S126" i="22"/>
  <c r="Q126" i="22"/>
  <c r="AD125" i="22"/>
  <c r="AB125" i="22"/>
  <c r="R125" i="22"/>
  <c r="AG124" i="22"/>
  <c r="AC124" i="22"/>
  <c r="Z124" i="22"/>
  <c r="X124" i="22"/>
  <c r="R124" i="22"/>
  <c r="AG123" i="22"/>
  <c r="AE123" i="22"/>
  <c r="AB123" i="22"/>
  <c r="R123" i="22"/>
  <c r="AG122" i="22"/>
  <c r="AF120" i="22"/>
  <c r="AB120" i="22"/>
  <c r="Z120" i="22"/>
  <c r="X120" i="22"/>
  <c r="AG119" i="22"/>
  <c r="AE119" i="22"/>
  <c r="AC119" i="22"/>
  <c r="W119" i="22"/>
  <c r="AG118" i="22"/>
  <c r="AE118" i="22"/>
  <c r="AC118" i="22"/>
  <c r="AA118" i="22"/>
  <c r="W118" i="22"/>
  <c r="AE117" i="22"/>
  <c r="AC117" i="22"/>
  <c r="AA117" i="22"/>
  <c r="Y117" i="22"/>
  <c r="W117" i="22"/>
  <c r="AG116" i="22"/>
  <c r="AD116" i="22"/>
  <c r="Y116" i="22"/>
  <c r="X116" i="22"/>
  <c r="R116" i="22"/>
  <c r="AI116" i="22" s="1"/>
  <c r="AF115" i="22"/>
  <c r="Z115" i="22"/>
  <c r="Y115" i="22"/>
  <c r="W115" i="22"/>
  <c r="AC114" i="22"/>
  <c r="Y114" i="22"/>
  <c r="R114" i="22"/>
  <c r="AI114" i="22" s="1"/>
  <c r="AG113" i="22"/>
  <c r="AD113" i="22"/>
  <c r="AB113" i="22"/>
  <c r="W113" i="22"/>
  <c r="Q113" i="22"/>
  <c r="AC112" i="22"/>
  <c r="AD111" i="22"/>
  <c r="AB111" i="22"/>
  <c r="X111" i="22"/>
  <c r="R111" i="22"/>
  <c r="AD110" i="22"/>
  <c r="AA110" i="22"/>
  <c r="Y110" i="22"/>
  <c r="W110" i="22"/>
  <c r="S110" i="22"/>
  <c r="AF109" i="22"/>
  <c r="X109" i="22"/>
  <c r="Q109" i="22"/>
  <c r="Z108" i="22"/>
  <c r="S108" i="22"/>
  <c r="Q108" i="22"/>
  <c r="X107" i="22"/>
  <c r="AG106" i="22"/>
  <c r="AA106" i="22"/>
  <c r="W106" i="22"/>
  <c r="AG105" i="22"/>
  <c r="AE105" i="22"/>
  <c r="AB105" i="22"/>
  <c r="AA105" i="22"/>
  <c r="X105" i="22"/>
  <c r="R105" i="22"/>
  <c r="AG104" i="22"/>
  <c r="AF104" i="22"/>
  <c r="AC104" i="22"/>
  <c r="Z104" i="22"/>
  <c r="R104" i="22"/>
  <c r="AD103" i="22"/>
  <c r="AA103" i="22"/>
  <c r="W103" i="22"/>
  <c r="S103" i="22"/>
  <c r="Q103" i="22"/>
  <c r="AF102" i="22"/>
  <c r="X102" i="22"/>
  <c r="Q102" i="22"/>
  <c r="AF101" i="22"/>
  <c r="AB101" i="22"/>
  <c r="AA101" i="22"/>
  <c r="W101" i="22"/>
  <c r="S101" i="22"/>
  <c r="AC61" i="22"/>
  <c r="S61" i="22"/>
  <c r="AG60" i="22"/>
  <c r="AC60" i="22"/>
  <c r="AA60" i="22"/>
  <c r="Q60" i="22"/>
  <c r="AB58" i="22"/>
  <c r="Y58" i="22"/>
  <c r="W58" i="22"/>
  <c r="AA57" i="22"/>
  <c r="X57" i="22"/>
  <c r="AF56" i="22"/>
  <c r="AC56" i="22"/>
  <c r="AA56" i="22"/>
  <c r="W56" i="22"/>
  <c r="AD55" i="22"/>
  <c r="Z55" i="22"/>
  <c r="X55" i="22"/>
  <c r="S55" i="22"/>
  <c r="AF54" i="22"/>
  <c r="AD54" i="22"/>
  <c r="AB54" i="22"/>
  <c r="Z54" i="22"/>
  <c r="X54" i="22"/>
  <c r="S54" i="22"/>
  <c r="AE53" i="22"/>
  <c r="AC53" i="22"/>
  <c r="AA53" i="22"/>
  <c r="Y53" i="22"/>
  <c r="W53" i="22"/>
  <c r="AF52" i="22"/>
  <c r="AB52" i="22"/>
  <c r="Y52" i="22"/>
  <c r="R52" i="22"/>
  <c r="AI52" i="22" s="1"/>
  <c r="AF51" i="22"/>
  <c r="AF50" i="22"/>
  <c r="AC50" i="22"/>
  <c r="AG49" i="22"/>
  <c r="AE49" i="22"/>
  <c r="W49" i="22"/>
  <c r="S49" i="22"/>
  <c r="AF48" i="22"/>
  <c r="AD48" i="22"/>
  <c r="AB48" i="22"/>
  <c r="AF47" i="22"/>
  <c r="AD47" i="22"/>
  <c r="AB47" i="22"/>
  <c r="X47" i="22"/>
  <c r="AG46" i="22"/>
  <c r="X46" i="22"/>
  <c r="AB44" i="22"/>
  <c r="Z44" i="22"/>
  <c r="X44" i="22"/>
  <c r="R44" i="22"/>
  <c r="AF43" i="22"/>
  <c r="X42" i="22"/>
  <c r="AG41" i="22"/>
  <c r="Y41" i="22"/>
  <c r="AD40" i="22"/>
  <c r="AE39" i="22"/>
  <c r="AA39" i="22"/>
  <c r="R39" i="22"/>
  <c r="X38" i="22"/>
  <c r="AG37" i="22"/>
  <c r="Z37" i="22"/>
  <c r="X37" i="22"/>
  <c r="S37" i="22"/>
  <c r="AD36" i="22"/>
  <c r="Z36" i="22"/>
  <c r="W36" i="22"/>
  <c r="Q36" i="22"/>
  <c r="AE35" i="22"/>
  <c r="AB35" i="22"/>
  <c r="AA35" i="22"/>
  <c r="Q35" i="22"/>
  <c r="AF34" i="22"/>
  <c r="AD34" i="22"/>
  <c r="Y33" i="22"/>
  <c r="AG32" i="22"/>
  <c r="AF32" i="22"/>
  <c r="AB32" i="22"/>
  <c r="Z32" i="22"/>
  <c r="X32" i="22"/>
  <c r="S32" i="22"/>
  <c r="Q32" i="22"/>
  <c r="AG30" i="22"/>
  <c r="X30" i="22"/>
  <c r="T30" i="22"/>
  <c r="Y29" i="22"/>
  <c r="W29" i="22"/>
  <c r="S29" i="22"/>
  <c r="Q29" i="22"/>
  <c r="AG28" i="22"/>
  <c r="Y28" i="22"/>
  <c r="AF27" i="22"/>
  <c r="AD27" i="22"/>
  <c r="AC27" i="22"/>
  <c r="AB27" i="22"/>
  <c r="Y27" i="22"/>
  <c r="AA26" i="22"/>
  <c r="W26" i="22"/>
  <c r="AG25" i="22"/>
  <c r="Z25" i="22"/>
  <c r="X25" i="22"/>
  <c r="AF24" i="22"/>
  <c r="AD24" i="22"/>
  <c r="X24" i="22"/>
  <c r="AD23" i="22"/>
  <c r="Y23" i="22"/>
  <c r="Q23" i="22"/>
  <c r="AE22" i="22"/>
  <c r="AB22" i="22"/>
  <c r="X22" i="22"/>
  <c r="AE21" i="22"/>
  <c r="AD21" i="22"/>
  <c r="AB21" i="22"/>
  <c r="W21" i="22"/>
  <c r="S21" i="22"/>
  <c r="AB20" i="22"/>
  <c r="Y20" i="22"/>
  <c r="W20" i="22"/>
  <c r="S20" i="22"/>
  <c r="Q20" i="22"/>
  <c r="AF19" i="22"/>
  <c r="AD19" i="22"/>
  <c r="AB19" i="22"/>
  <c r="Y19" i="22"/>
  <c r="Q19" i="22"/>
  <c r="AG18" i="22"/>
  <c r="Y18" i="22"/>
  <c r="W18" i="22"/>
  <c r="AA17" i="22"/>
  <c r="AD15" i="22"/>
  <c r="AA15" i="22"/>
  <c r="Y15" i="22"/>
  <c r="T15" i="22"/>
  <c r="AF14" i="22"/>
  <c r="AC14" i="22"/>
  <c r="AA14" i="22"/>
  <c r="Y13" i="22"/>
  <c r="X12" i="22"/>
  <c r="AF11" i="22"/>
  <c r="Y11" i="22"/>
  <c r="W11" i="22"/>
  <c r="S11" i="22"/>
  <c r="Q11" i="22"/>
  <c r="AE10" i="22"/>
  <c r="AC10" i="22"/>
  <c r="Z10" i="22"/>
  <c r="X10" i="22"/>
  <c r="Q10" i="22"/>
  <c r="AA9" i="22"/>
  <c r="X9" i="22"/>
  <c r="R9" i="22"/>
  <c r="AF7" i="22"/>
  <c r="AE7" i="22"/>
  <c r="AB7" i="22"/>
  <c r="Y7" i="22"/>
  <c r="W7" i="22"/>
  <c r="R7" i="22"/>
  <c r="AI7" i="22" s="1"/>
  <c r="AE6" i="22"/>
  <c r="T6" i="22"/>
  <c r="R6" i="22"/>
  <c r="AI6" i="22" s="1"/>
  <c r="AD5" i="22"/>
  <c r="Q5" i="22"/>
  <c r="W4" i="22"/>
  <c r="AB10" i="2"/>
  <c r="AB9" i="2"/>
  <c r="AD510" i="22"/>
  <c r="AC510" i="22"/>
  <c r="AB510" i="22"/>
  <c r="AA510" i="22"/>
  <c r="Z510" i="22"/>
  <c r="Y510" i="22"/>
  <c r="X510" i="22"/>
  <c r="W510" i="22"/>
  <c r="S510" i="22"/>
  <c r="R510" i="22"/>
  <c r="AI510" i="22" s="1"/>
  <c r="Q510" i="22"/>
  <c r="AG509" i="22"/>
  <c r="AF509" i="22"/>
  <c r="AE509" i="22"/>
  <c r="AD509" i="22"/>
  <c r="AC509" i="22"/>
  <c r="AB509" i="22"/>
  <c r="AA509" i="22"/>
  <c r="Z509" i="22"/>
  <c r="Y509" i="22"/>
  <c r="X509" i="22"/>
  <c r="W509" i="22"/>
  <c r="S509" i="22"/>
  <c r="R509" i="22"/>
  <c r="AI509" i="22" s="1"/>
  <c r="Q509" i="22"/>
  <c r="AG508" i="22"/>
  <c r="AF508" i="22"/>
  <c r="AE508" i="22"/>
  <c r="AD508" i="22"/>
  <c r="AC508" i="22"/>
  <c r="AB508" i="22"/>
  <c r="AA508" i="22"/>
  <c r="Z508" i="22"/>
  <c r="Y508" i="22"/>
  <c r="X508" i="22"/>
  <c r="W508" i="22"/>
  <c r="S508" i="22"/>
  <c r="R508" i="22"/>
  <c r="AI508" i="22" s="1"/>
  <c r="Q508" i="22"/>
  <c r="AG507" i="22"/>
  <c r="AF507" i="22"/>
  <c r="AE507" i="22"/>
  <c r="AD507" i="22"/>
  <c r="AC507" i="22"/>
  <c r="AB507" i="22"/>
  <c r="AA507" i="22"/>
  <c r="Z507" i="22"/>
  <c r="Y507" i="22"/>
  <c r="X507" i="22"/>
  <c r="W507" i="22"/>
  <c r="S507" i="22"/>
  <c r="R507" i="22"/>
  <c r="AI507" i="22" s="1"/>
  <c r="Q507" i="22"/>
  <c r="AG506" i="22"/>
  <c r="AF506" i="22"/>
  <c r="AE506" i="22"/>
  <c r="AD506" i="22"/>
  <c r="AC506" i="22"/>
  <c r="AB506" i="22"/>
  <c r="AA506" i="22"/>
  <c r="Z506" i="22"/>
  <c r="Y506" i="22"/>
  <c r="X506" i="22"/>
  <c r="W506" i="22"/>
  <c r="S506" i="22"/>
  <c r="R506" i="22"/>
  <c r="AI506" i="22" s="1"/>
  <c r="Q506" i="22"/>
  <c r="AG505" i="22"/>
  <c r="AF505" i="22"/>
  <c r="AE505" i="22"/>
  <c r="AD505" i="22"/>
  <c r="AC505" i="22"/>
  <c r="AB505" i="22"/>
  <c r="AA505" i="22"/>
  <c r="Z505" i="22"/>
  <c r="Y505" i="22"/>
  <c r="X505" i="22"/>
  <c r="W505" i="22"/>
  <c r="S505" i="22"/>
  <c r="R505" i="22"/>
  <c r="AI505" i="22" s="1"/>
  <c r="Q505" i="22"/>
  <c r="AG504" i="22"/>
  <c r="AF504" i="22"/>
  <c r="AE504" i="22"/>
  <c r="AD504" i="22"/>
  <c r="AC504" i="22"/>
  <c r="AB504" i="22"/>
  <c r="AA504" i="22"/>
  <c r="Z504" i="22"/>
  <c r="Y504" i="22"/>
  <c r="X504" i="22"/>
  <c r="W504" i="22"/>
  <c r="S504" i="22"/>
  <c r="R504" i="22"/>
  <c r="AI504" i="22" s="1"/>
  <c r="Q504" i="22"/>
  <c r="AG503" i="22"/>
  <c r="AF503" i="22"/>
  <c r="AE503" i="22"/>
  <c r="AD503" i="22"/>
  <c r="AC503" i="22"/>
  <c r="AB503" i="22"/>
  <c r="AA503" i="22"/>
  <c r="Z503" i="22"/>
  <c r="Y503" i="22"/>
  <c r="X503" i="22"/>
  <c r="W503" i="22"/>
  <c r="S503" i="22"/>
  <c r="R503" i="22"/>
  <c r="AI503" i="22" s="1"/>
  <c r="Q503" i="22"/>
  <c r="AG502" i="22"/>
  <c r="AF502" i="22"/>
  <c r="AE502" i="22"/>
  <c r="AD502" i="22"/>
  <c r="AC502" i="22"/>
  <c r="AB502" i="22"/>
  <c r="AA502" i="22"/>
  <c r="Z502" i="22"/>
  <c r="Y502" i="22"/>
  <c r="X502" i="22"/>
  <c r="W502" i="22"/>
  <c r="S502" i="22"/>
  <c r="R502" i="22"/>
  <c r="AI502" i="22" s="1"/>
  <c r="Q502" i="22"/>
  <c r="AG501" i="22"/>
  <c r="AF501" i="22"/>
  <c r="AE501" i="22"/>
  <c r="AD501" i="22"/>
  <c r="AC501" i="22"/>
  <c r="AB501" i="22"/>
  <c r="AA501" i="22"/>
  <c r="Z501" i="22"/>
  <c r="Y501" i="22"/>
  <c r="X501" i="22"/>
  <c r="W501" i="22"/>
  <c r="S501" i="22"/>
  <c r="R501" i="22"/>
  <c r="AI501" i="22" s="1"/>
  <c r="Q501" i="22"/>
  <c r="AG500" i="22"/>
  <c r="AF500" i="22"/>
  <c r="AE500" i="22"/>
  <c r="AD500" i="22"/>
  <c r="AC500" i="22"/>
  <c r="AB500" i="22"/>
  <c r="AA500" i="22"/>
  <c r="Z500" i="22"/>
  <c r="Y500" i="22"/>
  <c r="X500" i="22"/>
  <c r="W500" i="22"/>
  <c r="S500" i="22"/>
  <c r="R500" i="22"/>
  <c r="AI500" i="22" s="1"/>
  <c r="Q500" i="22"/>
  <c r="AG499" i="22"/>
  <c r="AF499" i="22"/>
  <c r="AE499" i="22"/>
  <c r="AD499" i="22"/>
  <c r="AC499" i="22"/>
  <c r="AB499" i="22"/>
  <c r="AA499" i="22"/>
  <c r="Z499" i="22"/>
  <c r="Y499" i="22"/>
  <c r="X499" i="22"/>
  <c r="W499" i="22"/>
  <c r="S499" i="22"/>
  <c r="R499" i="22"/>
  <c r="AI499" i="22" s="1"/>
  <c r="Q499" i="22"/>
  <c r="AG498" i="22"/>
  <c r="AF498" i="22"/>
  <c r="AE498" i="22"/>
  <c r="AD498" i="22"/>
  <c r="AC498" i="22"/>
  <c r="AB498" i="22"/>
  <c r="AA498" i="22"/>
  <c r="Z498" i="22"/>
  <c r="Y498" i="22"/>
  <c r="X498" i="22"/>
  <c r="W498" i="22"/>
  <c r="S498" i="22"/>
  <c r="R498" i="22"/>
  <c r="AI498" i="22" s="1"/>
  <c r="Q498" i="22"/>
  <c r="AG496" i="22"/>
  <c r="AF496" i="22"/>
  <c r="AE496" i="22"/>
  <c r="AD496" i="22"/>
  <c r="AC496" i="22"/>
  <c r="AB496" i="22"/>
  <c r="AA496" i="22"/>
  <c r="Z496" i="22"/>
  <c r="Y496" i="22"/>
  <c r="X496" i="22"/>
  <c r="W496" i="22"/>
  <c r="S496" i="22"/>
  <c r="R496" i="22"/>
  <c r="AI496" i="22" s="1"/>
  <c r="Q496" i="22"/>
  <c r="AG495" i="22"/>
  <c r="AF495" i="22"/>
  <c r="AE495" i="22"/>
  <c r="AD495" i="22"/>
  <c r="AC495" i="22"/>
  <c r="AB495" i="22"/>
  <c r="AA495" i="22"/>
  <c r="Z495" i="22"/>
  <c r="Y495" i="22"/>
  <c r="X495" i="22"/>
  <c r="W495" i="22"/>
  <c r="S495" i="22"/>
  <c r="R495" i="22"/>
  <c r="AI495" i="22" s="1"/>
  <c r="Q495" i="22"/>
  <c r="AG494" i="22"/>
  <c r="AF494" i="22"/>
  <c r="AE494" i="22"/>
  <c r="AD494" i="22"/>
  <c r="AC494" i="22"/>
  <c r="AB494" i="22"/>
  <c r="AA494" i="22"/>
  <c r="Z494" i="22"/>
  <c r="Y494" i="22"/>
  <c r="X494" i="22"/>
  <c r="W494" i="22"/>
  <c r="S494" i="22"/>
  <c r="R494" i="22"/>
  <c r="AI494" i="22" s="1"/>
  <c r="Q494" i="22"/>
  <c r="AG493" i="22"/>
  <c r="AF493" i="22"/>
  <c r="AE493" i="22"/>
  <c r="AD493" i="22"/>
  <c r="AC493" i="22"/>
  <c r="AB493" i="22"/>
  <c r="AA493" i="22"/>
  <c r="Z493" i="22"/>
  <c r="Y493" i="22"/>
  <c r="X493" i="22"/>
  <c r="W493" i="22"/>
  <c r="S493" i="22"/>
  <c r="R493" i="22"/>
  <c r="AI493" i="22" s="1"/>
  <c r="Q493" i="22"/>
  <c r="AG492" i="22"/>
  <c r="AF492" i="22"/>
  <c r="AE492" i="22"/>
  <c r="AD492" i="22"/>
  <c r="AC492" i="22"/>
  <c r="AB492" i="22"/>
  <c r="AA492" i="22"/>
  <c r="Z492" i="22"/>
  <c r="Y492" i="22"/>
  <c r="X492" i="22"/>
  <c r="W492" i="22"/>
  <c r="S492" i="22"/>
  <c r="R492" i="22"/>
  <c r="AI492" i="22" s="1"/>
  <c r="Q492" i="22"/>
  <c r="AG491" i="22"/>
  <c r="AF491" i="22"/>
  <c r="AE491" i="22"/>
  <c r="AD491" i="22"/>
  <c r="AC491" i="22"/>
  <c r="AB491" i="22"/>
  <c r="AA491" i="22"/>
  <c r="Z491" i="22"/>
  <c r="Y491" i="22"/>
  <c r="X491" i="22"/>
  <c r="W491" i="22"/>
  <c r="S491" i="22"/>
  <c r="R491" i="22"/>
  <c r="AI491" i="22" s="1"/>
  <c r="Q491" i="22"/>
  <c r="AG490" i="22"/>
  <c r="AF490" i="22"/>
  <c r="AE490" i="22"/>
  <c r="AD490" i="22"/>
  <c r="AC490" i="22"/>
  <c r="AB490" i="22"/>
  <c r="AA490" i="22"/>
  <c r="Z490" i="22"/>
  <c r="Y490" i="22"/>
  <c r="X490" i="22"/>
  <c r="W490" i="22"/>
  <c r="S490" i="22"/>
  <c r="R490" i="22"/>
  <c r="AI490" i="22" s="1"/>
  <c r="Q490" i="22"/>
  <c r="AG489" i="22"/>
  <c r="AF489" i="22"/>
  <c r="AE489" i="22"/>
  <c r="AD489" i="22"/>
  <c r="AC489" i="22"/>
  <c r="AB489" i="22"/>
  <c r="AA489" i="22"/>
  <c r="Z489" i="22"/>
  <c r="Y489" i="22"/>
  <c r="X489" i="22"/>
  <c r="W489" i="22"/>
  <c r="S489" i="22"/>
  <c r="R489" i="22"/>
  <c r="AI489" i="22" s="1"/>
  <c r="Q489" i="22"/>
  <c r="AG488" i="22"/>
  <c r="AF488" i="22"/>
  <c r="AE488" i="22"/>
  <c r="AD488" i="22"/>
  <c r="AC488" i="22"/>
  <c r="AB488" i="22"/>
  <c r="AA488" i="22"/>
  <c r="Z488" i="22"/>
  <c r="Y488" i="22"/>
  <c r="X488" i="22"/>
  <c r="W488" i="22"/>
  <c r="S488" i="22"/>
  <c r="R488" i="22"/>
  <c r="AI488" i="22" s="1"/>
  <c r="Q488" i="22"/>
  <c r="AG487" i="22"/>
  <c r="AF487" i="22"/>
  <c r="AE487" i="22"/>
  <c r="AD487" i="22"/>
  <c r="AC487" i="22"/>
  <c r="AB487" i="22"/>
  <c r="AA487" i="22"/>
  <c r="Z487" i="22"/>
  <c r="Y487" i="22"/>
  <c r="X487" i="22"/>
  <c r="W487" i="22"/>
  <c r="S487" i="22"/>
  <c r="R487" i="22"/>
  <c r="AI487" i="22" s="1"/>
  <c r="Q487" i="22"/>
  <c r="AG486" i="22"/>
  <c r="AF486" i="22"/>
  <c r="AE486" i="22"/>
  <c r="AD486" i="22"/>
  <c r="AC486" i="22"/>
  <c r="AB486" i="22"/>
  <c r="AA486" i="22"/>
  <c r="Z486" i="22"/>
  <c r="Y486" i="22"/>
  <c r="X486" i="22"/>
  <c r="W486" i="22"/>
  <c r="S486" i="22"/>
  <c r="R486" i="22"/>
  <c r="AI486" i="22" s="1"/>
  <c r="Q486" i="22"/>
  <c r="AG485" i="22"/>
  <c r="AF485" i="22"/>
  <c r="AE485" i="22"/>
  <c r="AD485" i="22"/>
  <c r="AC485" i="22"/>
  <c r="AB485" i="22"/>
  <c r="AA485" i="22"/>
  <c r="Z485" i="22"/>
  <c r="Y485" i="22"/>
  <c r="X485" i="22"/>
  <c r="W485" i="22"/>
  <c r="S485" i="22"/>
  <c r="R485" i="22"/>
  <c r="AI485" i="22" s="1"/>
  <c r="Q485" i="22"/>
  <c r="AG484" i="22"/>
  <c r="AF484" i="22"/>
  <c r="AE484" i="22"/>
  <c r="AD484" i="22"/>
  <c r="AC484" i="22"/>
  <c r="AB484" i="22"/>
  <c r="AA484" i="22"/>
  <c r="Z484" i="22"/>
  <c r="Y484" i="22"/>
  <c r="X484" i="22"/>
  <c r="W484" i="22"/>
  <c r="S484" i="22"/>
  <c r="R484" i="22"/>
  <c r="AI484" i="22" s="1"/>
  <c r="Q484" i="22"/>
  <c r="AG483" i="22"/>
  <c r="AF483" i="22"/>
  <c r="AE483" i="22"/>
  <c r="AD483" i="22"/>
  <c r="AC483" i="22"/>
  <c r="AB483" i="22"/>
  <c r="AA483" i="22"/>
  <c r="Z483" i="22"/>
  <c r="Y483" i="22"/>
  <c r="X483" i="22"/>
  <c r="W483" i="22"/>
  <c r="S483" i="22"/>
  <c r="R483" i="22"/>
  <c r="AI483" i="22" s="1"/>
  <c r="Q483" i="22"/>
  <c r="AG482" i="22"/>
  <c r="AF482" i="22"/>
  <c r="AE482" i="22"/>
  <c r="AD482" i="22"/>
  <c r="AC482" i="22"/>
  <c r="AB482" i="22"/>
  <c r="AA482" i="22"/>
  <c r="Z482" i="22"/>
  <c r="Y482" i="22"/>
  <c r="X482" i="22"/>
  <c r="W482" i="22"/>
  <c r="S482" i="22"/>
  <c r="R482" i="22"/>
  <c r="AI482" i="22" s="1"/>
  <c r="Q482" i="22"/>
  <c r="AG481" i="22"/>
  <c r="AF481" i="22"/>
  <c r="AE481" i="22"/>
  <c r="AD481" i="22"/>
  <c r="AC481" i="22"/>
  <c r="AB481" i="22"/>
  <c r="AA481" i="22"/>
  <c r="Z481" i="22"/>
  <c r="Y481" i="22"/>
  <c r="X481" i="22"/>
  <c r="W481" i="22"/>
  <c r="S481" i="22"/>
  <c r="R481" i="22"/>
  <c r="AI481" i="22" s="1"/>
  <c r="Q481" i="22"/>
  <c r="AG480" i="22"/>
  <c r="AF480" i="22"/>
  <c r="AE480" i="22"/>
  <c r="AD480" i="22"/>
  <c r="AC480" i="22"/>
  <c r="AB480" i="22"/>
  <c r="AA480" i="22"/>
  <c r="Z480" i="22"/>
  <c r="Y480" i="22"/>
  <c r="X480" i="22"/>
  <c r="W480" i="22"/>
  <c r="S480" i="22"/>
  <c r="R480" i="22"/>
  <c r="AI480" i="22" s="1"/>
  <c r="Q480" i="22"/>
  <c r="AG479" i="22"/>
  <c r="AF479" i="22"/>
  <c r="AE479" i="22"/>
  <c r="AD479" i="22"/>
  <c r="AC479" i="22"/>
  <c r="AB479" i="22"/>
  <c r="AA479" i="22"/>
  <c r="Z479" i="22"/>
  <c r="Y479" i="22"/>
  <c r="X479" i="22"/>
  <c r="W479" i="22"/>
  <c r="S479" i="22"/>
  <c r="R479" i="22"/>
  <c r="AI479" i="22" s="1"/>
  <c r="Q479" i="22"/>
  <c r="AG478" i="22"/>
  <c r="AF478" i="22"/>
  <c r="AE478" i="22"/>
  <c r="AD478" i="22"/>
  <c r="AC478" i="22"/>
  <c r="AB478" i="22"/>
  <c r="AA478" i="22"/>
  <c r="Z478" i="22"/>
  <c r="Y478" i="22"/>
  <c r="X478" i="22"/>
  <c r="W478" i="22"/>
  <c r="S478" i="22"/>
  <c r="R478" i="22"/>
  <c r="AI478" i="22" s="1"/>
  <c r="Q478" i="22"/>
  <c r="AG477" i="22"/>
  <c r="AF477" i="22"/>
  <c r="AE477" i="22"/>
  <c r="AD477" i="22"/>
  <c r="AC477" i="22"/>
  <c r="AB477" i="22"/>
  <c r="AA477" i="22"/>
  <c r="Z477" i="22"/>
  <c r="Y477" i="22"/>
  <c r="X477" i="22"/>
  <c r="W477" i="22"/>
  <c r="S477" i="22"/>
  <c r="R477" i="22"/>
  <c r="AI477" i="22" s="1"/>
  <c r="Q477" i="22"/>
  <c r="AG476" i="22"/>
  <c r="AF476" i="22"/>
  <c r="AE476" i="22"/>
  <c r="AD476" i="22"/>
  <c r="AC476" i="22"/>
  <c r="AB476" i="22"/>
  <c r="AA476" i="22"/>
  <c r="Z476" i="22"/>
  <c r="Y476" i="22"/>
  <c r="X476" i="22"/>
  <c r="W476" i="22"/>
  <c r="S476" i="22"/>
  <c r="R476" i="22"/>
  <c r="AI476" i="22" s="1"/>
  <c r="Q476" i="22"/>
  <c r="AG475" i="22"/>
  <c r="AF475" i="22"/>
  <c r="AE475" i="22"/>
  <c r="AD475" i="22"/>
  <c r="AC475" i="22"/>
  <c r="AB475" i="22"/>
  <c r="AA475" i="22"/>
  <c r="Z475" i="22"/>
  <c r="Y475" i="22"/>
  <c r="X475" i="22"/>
  <c r="W475" i="22"/>
  <c r="S475" i="22"/>
  <c r="R475" i="22"/>
  <c r="AI475" i="22" s="1"/>
  <c r="Q475" i="22"/>
  <c r="AG474" i="22"/>
  <c r="AF474" i="22"/>
  <c r="AE474" i="22"/>
  <c r="AD474" i="22"/>
  <c r="AC474" i="22"/>
  <c r="AB474" i="22"/>
  <c r="AA474" i="22"/>
  <c r="Z474" i="22"/>
  <c r="Y474" i="22"/>
  <c r="X474" i="22"/>
  <c r="W474" i="22"/>
  <c r="S474" i="22"/>
  <c r="R474" i="22"/>
  <c r="AI474" i="22" s="1"/>
  <c r="Q474" i="22"/>
  <c r="AG473" i="22"/>
  <c r="AF473" i="22"/>
  <c r="AE473" i="22"/>
  <c r="AD473" i="22"/>
  <c r="AC473" i="22"/>
  <c r="AB473" i="22"/>
  <c r="AA473" i="22"/>
  <c r="Z473" i="22"/>
  <c r="Y473" i="22"/>
  <c r="X473" i="22"/>
  <c r="W473" i="22"/>
  <c r="S473" i="22"/>
  <c r="R473" i="22"/>
  <c r="AI473" i="22" s="1"/>
  <c r="Q473" i="22"/>
  <c r="AG472" i="22"/>
  <c r="AF472" i="22"/>
  <c r="AE472" i="22"/>
  <c r="AD472" i="22"/>
  <c r="AC472" i="22"/>
  <c r="AB472" i="22"/>
  <c r="AA472" i="22"/>
  <c r="Z472" i="22"/>
  <c r="Y472" i="22"/>
  <c r="X472" i="22"/>
  <c r="W472" i="22"/>
  <c r="S472" i="22"/>
  <c r="R472" i="22"/>
  <c r="AI472" i="22" s="1"/>
  <c r="Q472" i="22"/>
  <c r="AG471" i="22"/>
  <c r="AF471" i="22"/>
  <c r="AE471" i="22"/>
  <c r="AD471" i="22"/>
  <c r="AC471" i="22"/>
  <c r="AB471" i="22"/>
  <c r="AA471" i="22"/>
  <c r="Z471" i="22"/>
  <c r="Y471" i="22"/>
  <c r="X471" i="22"/>
  <c r="W471" i="22"/>
  <c r="S471" i="22"/>
  <c r="R471" i="22"/>
  <c r="AI471" i="22" s="1"/>
  <c r="Q471" i="22"/>
  <c r="AG470" i="22"/>
  <c r="AF470" i="22"/>
  <c r="AE470" i="22"/>
  <c r="AD470" i="22"/>
  <c r="AC470" i="22"/>
  <c r="AB470" i="22"/>
  <c r="AA470" i="22"/>
  <c r="Z470" i="22"/>
  <c r="Y470" i="22"/>
  <c r="X470" i="22"/>
  <c r="W470" i="22"/>
  <c r="S470" i="22"/>
  <c r="R470" i="22"/>
  <c r="AI470" i="22" s="1"/>
  <c r="Q470" i="22"/>
  <c r="AG469" i="22"/>
  <c r="AF469" i="22"/>
  <c r="AE469" i="22"/>
  <c r="AD469" i="22"/>
  <c r="AC469" i="22"/>
  <c r="AB469" i="22"/>
  <c r="AA469" i="22"/>
  <c r="Z469" i="22"/>
  <c r="Y469" i="22"/>
  <c r="X469" i="22"/>
  <c r="W469" i="22"/>
  <c r="S469" i="22"/>
  <c r="R469" i="22"/>
  <c r="AI469" i="22" s="1"/>
  <c r="Q469" i="22"/>
  <c r="AG468" i="22"/>
  <c r="AF468" i="22"/>
  <c r="AE468" i="22"/>
  <c r="AD468" i="22"/>
  <c r="AC468" i="22"/>
  <c r="AB468" i="22"/>
  <c r="AA468" i="22"/>
  <c r="Z468" i="22"/>
  <c r="Y468" i="22"/>
  <c r="X468" i="22"/>
  <c r="W468" i="22"/>
  <c r="S468" i="22"/>
  <c r="R468" i="22"/>
  <c r="AI468" i="22" s="1"/>
  <c r="Q468" i="22"/>
  <c r="AG466" i="22"/>
  <c r="AF466" i="22"/>
  <c r="AE466" i="22"/>
  <c r="AD466" i="22"/>
  <c r="AC466" i="22"/>
  <c r="AB466" i="22"/>
  <c r="AA466" i="22"/>
  <c r="Z466" i="22"/>
  <c r="Y466" i="22"/>
  <c r="X466" i="22"/>
  <c r="W466" i="22"/>
  <c r="S466" i="22"/>
  <c r="R466" i="22"/>
  <c r="AI466" i="22" s="1"/>
  <c r="Q466" i="22"/>
  <c r="AG465" i="22"/>
  <c r="AF465" i="22"/>
  <c r="AE465" i="22"/>
  <c r="AD465" i="22"/>
  <c r="AC465" i="22"/>
  <c r="AB465" i="22"/>
  <c r="AA465" i="22"/>
  <c r="Z465" i="22"/>
  <c r="Y465" i="22"/>
  <c r="X465" i="22"/>
  <c r="W465" i="22"/>
  <c r="S465" i="22"/>
  <c r="R465" i="22"/>
  <c r="AI465" i="22" s="1"/>
  <c r="Q465" i="22"/>
  <c r="AG464" i="22"/>
  <c r="AF464" i="22"/>
  <c r="AE464" i="22"/>
  <c r="AD464" i="22"/>
  <c r="AC464" i="22"/>
  <c r="AB464" i="22"/>
  <c r="AA464" i="22"/>
  <c r="Z464" i="22"/>
  <c r="Y464" i="22"/>
  <c r="X464" i="22"/>
  <c r="W464" i="22"/>
  <c r="S464" i="22"/>
  <c r="R464" i="22"/>
  <c r="AI464" i="22" s="1"/>
  <c r="Q464" i="22"/>
  <c r="AG463" i="22"/>
  <c r="AF463" i="22"/>
  <c r="AE463" i="22"/>
  <c r="AD463" i="22"/>
  <c r="AC463" i="22"/>
  <c r="AB463" i="22"/>
  <c r="AA463" i="22"/>
  <c r="Z463" i="22"/>
  <c r="Y463" i="22"/>
  <c r="X463" i="22"/>
  <c r="W463" i="22"/>
  <c r="S463" i="22"/>
  <c r="R463" i="22"/>
  <c r="AI463" i="22" s="1"/>
  <c r="Q463" i="22"/>
  <c r="AG462" i="22"/>
  <c r="AF462" i="22"/>
  <c r="AE462" i="22"/>
  <c r="AD462" i="22"/>
  <c r="AC462" i="22"/>
  <c r="AB462" i="22"/>
  <c r="AA462" i="22"/>
  <c r="Z462" i="22"/>
  <c r="Y462" i="22"/>
  <c r="X462" i="22"/>
  <c r="W462" i="22"/>
  <c r="S462" i="22"/>
  <c r="R462" i="22"/>
  <c r="AI462" i="22" s="1"/>
  <c r="Q462" i="22"/>
  <c r="AG461" i="22"/>
  <c r="AF461" i="22"/>
  <c r="AE461" i="22"/>
  <c r="AD461" i="22"/>
  <c r="AC461" i="22"/>
  <c r="AB461" i="22"/>
  <c r="AA461" i="22"/>
  <c r="Z461" i="22"/>
  <c r="Y461" i="22"/>
  <c r="X461" i="22"/>
  <c r="W461" i="22"/>
  <c r="S461" i="22"/>
  <c r="R461" i="22"/>
  <c r="AI461" i="22" s="1"/>
  <c r="Q461" i="22"/>
  <c r="AG460" i="22"/>
  <c r="AF460" i="22"/>
  <c r="AE460" i="22"/>
  <c r="AD460" i="22"/>
  <c r="AC460" i="22"/>
  <c r="AB460" i="22"/>
  <c r="AA460" i="22"/>
  <c r="Z460" i="22"/>
  <c r="Y460" i="22"/>
  <c r="X460" i="22"/>
  <c r="W460" i="22"/>
  <c r="S460" i="22"/>
  <c r="R460" i="22"/>
  <c r="AI460" i="22" s="1"/>
  <c r="Q460" i="22"/>
  <c r="AG459" i="22"/>
  <c r="AF459" i="22"/>
  <c r="AE459" i="22"/>
  <c r="AD459" i="22"/>
  <c r="AC459" i="22"/>
  <c r="AB459" i="22"/>
  <c r="AA459" i="22"/>
  <c r="Z459" i="22"/>
  <c r="Y459" i="22"/>
  <c r="X459" i="22"/>
  <c r="W459" i="22"/>
  <c r="S459" i="22"/>
  <c r="R459" i="22"/>
  <c r="AI459" i="22" s="1"/>
  <c r="Q459" i="22"/>
  <c r="AG458" i="22"/>
  <c r="AF458" i="22"/>
  <c r="AE458" i="22"/>
  <c r="AD458" i="22"/>
  <c r="AC458" i="22"/>
  <c r="AB458" i="22"/>
  <c r="AA458" i="22"/>
  <c r="Z458" i="22"/>
  <c r="Y458" i="22"/>
  <c r="X458" i="22"/>
  <c r="W458" i="22"/>
  <c r="S458" i="22"/>
  <c r="R458" i="22"/>
  <c r="AI458" i="22" s="1"/>
  <c r="Q458" i="22"/>
  <c r="AG457" i="22"/>
  <c r="AF457" i="22"/>
  <c r="AE457" i="22"/>
  <c r="AD457" i="22"/>
  <c r="AC457" i="22"/>
  <c r="AB457" i="22"/>
  <c r="AA457" i="22"/>
  <c r="Z457" i="22"/>
  <c r="Y457" i="22"/>
  <c r="X457" i="22"/>
  <c r="W457" i="22"/>
  <c r="S457" i="22"/>
  <c r="R457" i="22"/>
  <c r="AI457" i="22" s="1"/>
  <c r="Q457" i="22"/>
  <c r="AG456" i="22"/>
  <c r="AF456" i="22"/>
  <c r="AE456" i="22"/>
  <c r="AD456" i="22"/>
  <c r="AC456" i="22"/>
  <c r="AB456" i="22"/>
  <c r="AA456" i="22"/>
  <c r="Z456" i="22"/>
  <c r="Y456" i="22"/>
  <c r="X456" i="22"/>
  <c r="W456" i="22"/>
  <c r="S456" i="22"/>
  <c r="R456" i="22"/>
  <c r="AI456" i="22" s="1"/>
  <c r="Q456" i="22"/>
  <c r="AG455" i="22"/>
  <c r="AF455" i="22"/>
  <c r="AE455" i="22"/>
  <c r="AD455" i="22"/>
  <c r="AC455" i="22"/>
  <c r="AB455" i="22"/>
  <c r="AA455" i="22"/>
  <c r="Z455" i="22"/>
  <c r="Y455" i="22"/>
  <c r="X455" i="22"/>
  <c r="W455" i="22"/>
  <c r="S455" i="22"/>
  <c r="R455" i="22"/>
  <c r="AI455" i="22" s="1"/>
  <c r="Q455" i="22"/>
  <c r="AG454" i="22"/>
  <c r="AF454" i="22"/>
  <c r="AE454" i="22"/>
  <c r="AD454" i="22"/>
  <c r="AC454" i="22"/>
  <c r="AB454" i="22"/>
  <c r="AA454" i="22"/>
  <c r="Z454" i="22"/>
  <c r="Y454" i="22"/>
  <c r="X454" i="22"/>
  <c r="W454" i="22"/>
  <c r="S454" i="22"/>
  <c r="R454" i="22"/>
  <c r="AI454" i="22" s="1"/>
  <c r="Q454" i="22"/>
  <c r="AG453" i="22"/>
  <c r="AF453" i="22"/>
  <c r="AE453" i="22"/>
  <c r="AD453" i="22"/>
  <c r="AC453" i="22"/>
  <c r="AB453" i="22"/>
  <c r="AA453" i="22"/>
  <c r="Z453" i="22"/>
  <c r="Y453" i="22"/>
  <c r="X453" i="22"/>
  <c r="W453" i="22"/>
  <c r="S453" i="22"/>
  <c r="R453" i="22"/>
  <c r="AI453" i="22" s="1"/>
  <c r="Q453" i="22"/>
  <c r="AG452" i="22"/>
  <c r="AF452" i="22"/>
  <c r="AE452" i="22"/>
  <c r="AD452" i="22"/>
  <c r="AC452" i="22"/>
  <c r="AB452" i="22"/>
  <c r="AA452" i="22"/>
  <c r="Z452" i="22"/>
  <c r="Y452" i="22"/>
  <c r="X452" i="22"/>
  <c r="W452" i="22"/>
  <c r="S452" i="22"/>
  <c r="R452" i="22"/>
  <c r="AI452" i="22" s="1"/>
  <c r="Q452" i="22"/>
  <c r="AG451" i="22"/>
  <c r="AF451" i="22"/>
  <c r="AE451" i="22"/>
  <c r="AD451" i="22"/>
  <c r="AC451" i="22"/>
  <c r="AB451" i="22"/>
  <c r="AA451" i="22"/>
  <c r="Z451" i="22"/>
  <c r="Y451" i="22"/>
  <c r="X451" i="22"/>
  <c r="W451" i="22"/>
  <c r="S451" i="22"/>
  <c r="R451" i="22"/>
  <c r="AI451" i="22" s="1"/>
  <c r="Q451" i="22"/>
  <c r="AG450" i="22"/>
  <c r="AF450" i="22"/>
  <c r="AE450" i="22"/>
  <c r="AD450" i="22"/>
  <c r="AC450" i="22"/>
  <c r="AB450" i="22"/>
  <c r="AA450" i="22"/>
  <c r="Z450" i="22"/>
  <c r="Y450" i="22"/>
  <c r="X450" i="22"/>
  <c r="W450" i="22"/>
  <c r="S450" i="22"/>
  <c r="R450" i="22"/>
  <c r="AI450" i="22" s="1"/>
  <c r="Q450" i="22"/>
  <c r="AG449" i="22"/>
  <c r="AF449" i="22"/>
  <c r="AE449" i="22"/>
  <c r="AD449" i="22"/>
  <c r="AC449" i="22"/>
  <c r="AB449" i="22"/>
  <c r="AA449" i="22"/>
  <c r="Z449" i="22"/>
  <c r="Y449" i="22"/>
  <c r="X449" i="22"/>
  <c r="W449" i="22"/>
  <c r="S449" i="22"/>
  <c r="R449" i="22"/>
  <c r="AI449" i="22" s="1"/>
  <c r="Q449" i="22"/>
  <c r="AG448" i="22"/>
  <c r="AF448" i="22"/>
  <c r="AE448" i="22"/>
  <c r="AD448" i="22"/>
  <c r="AC448" i="22"/>
  <c r="AB448" i="22"/>
  <c r="AA448" i="22"/>
  <c r="Z448" i="22"/>
  <c r="Y448" i="22"/>
  <c r="X448" i="22"/>
  <c r="W448" i="22"/>
  <c r="S448" i="22"/>
  <c r="R448" i="22"/>
  <c r="AI448" i="22" s="1"/>
  <c r="Q448" i="22"/>
  <c r="AG447" i="22"/>
  <c r="AF447" i="22"/>
  <c r="AE447" i="22"/>
  <c r="AD447" i="22"/>
  <c r="AC447" i="22"/>
  <c r="AB447" i="22"/>
  <c r="AA447" i="22"/>
  <c r="Z447" i="22"/>
  <c r="Y447" i="22"/>
  <c r="X447" i="22"/>
  <c r="W447" i="22"/>
  <c r="S447" i="22"/>
  <c r="R447" i="22"/>
  <c r="AI447" i="22" s="1"/>
  <c r="Q447" i="22"/>
  <c r="AG445" i="22"/>
  <c r="AF445" i="22"/>
  <c r="AE445" i="22"/>
  <c r="AD445" i="22"/>
  <c r="AC445" i="22"/>
  <c r="AB445" i="22"/>
  <c r="AA445" i="22"/>
  <c r="Z445" i="22"/>
  <c r="Y445" i="22"/>
  <c r="X445" i="22"/>
  <c r="W445" i="22"/>
  <c r="S445" i="22"/>
  <c r="R445" i="22"/>
  <c r="Q445" i="22"/>
  <c r="AG444" i="22"/>
  <c r="AF444" i="22"/>
  <c r="AE444" i="22"/>
  <c r="AD444" i="22"/>
  <c r="AC444" i="22"/>
  <c r="AB444" i="22"/>
  <c r="AA444" i="22"/>
  <c r="Z444" i="22"/>
  <c r="Y444" i="22"/>
  <c r="X444" i="22"/>
  <c r="W444" i="22"/>
  <c r="S444" i="22"/>
  <c r="R444" i="22"/>
  <c r="Q444" i="22"/>
  <c r="AG443" i="22"/>
  <c r="AF443" i="22"/>
  <c r="AE443" i="22"/>
  <c r="AD443" i="22"/>
  <c r="AC443" i="22"/>
  <c r="AB443" i="22"/>
  <c r="AA443" i="22"/>
  <c r="Z443" i="22"/>
  <c r="Y443" i="22"/>
  <c r="X443" i="22"/>
  <c r="W443" i="22"/>
  <c r="S443" i="22"/>
  <c r="R443" i="22"/>
  <c r="AI443" i="22" s="1"/>
  <c r="Q443" i="22"/>
  <c r="AG442" i="22"/>
  <c r="AF442" i="22"/>
  <c r="AE442" i="22"/>
  <c r="AD442" i="22"/>
  <c r="AC442" i="22"/>
  <c r="AB442" i="22"/>
  <c r="AA442" i="22"/>
  <c r="Z442" i="22"/>
  <c r="Y442" i="22"/>
  <c r="X442" i="22"/>
  <c r="W442" i="22"/>
  <c r="S442" i="22"/>
  <c r="R442" i="22"/>
  <c r="Q442" i="22"/>
  <c r="AG441" i="22"/>
  <c r="AF441" i="22"/>
  <c r="AE441" i="22"/>
  <c r="AD441" i="22"/>
  <c r="AC441" i="22"/>
  <c r="AB441" i="22"/>
  <c r="AA441" i="22"/>
  <c r="Z441" i="22"/>
  <c r="Y441" i="22"/>
  <c r="X441" i="22"/>
  <c r="W441" i="22"/>
  <c r="S441" i="22"/>
  <c r="R441" i="22"/>
  <c r="AI441" i="22" s="1"/>
  <c r="Q441" i="22"/>
  <c r="AG440" i="22"/>
  <c r="AF440" i="22"/>
  <c r="AE440" i="22"/>
  <c r="AD440" i="22"/>
  <c r="AC440" i="22"/>
  <c r="AB440" i="22"/>
  <c r="AA440" i="22"/>
  <c r="Z440" i="22"/>
  <c r="Y440" i="22"/>
  <c r="X440" i="22"/>
  <c r="W440" i="22"/>
  <c r="S440" i="22"/>
  <c r="R440" i="22"/>
  <c r="AI440" i="22" s="1"/>
  <c r="Q440" i="22"/>
  <c r="AG439" i="22"/>
  <c r="AF439" i="22"/>
  <c r="AE439" i="22"/>
  <c r="AD439" i="22"/>
  <c r="AC439" i="22"/>
  <c r="AB439" i="22"/>
  <c r="AA439" i="22"/>
  <c r="Z439" i="22"/>
  <c r="Y439" i="22"/>
  <c r="X439" i="22"/>
  <c r="W439" i="22"/>
  <c r="S439" i="22"/>
  <c r="R439" i="22"/>
  <c r="AI439" i="22" s="1"/>
  <c r="Q439" i="22"/>
  <c r="AG438" i="22"/>
  <c r="AF438" i="22"/>
  <c r="AE438" i="22"/>
  <c r="AD438" i="22"/>
  <c r="AC438" i="22"/>
  <c r="AB438" i="22"/>
  <c r="AA438" i="22"/>
  <c r="Z438" i="22"/>
  <c r="Y438" i="22"/>
  <c r="X438" i="22"/>
  <c r="W438" i="22"/>
  <c r="S438" i="22"/>
  <c r="R438" i="22"/>
  <c r="AI438" i="22" s="1"/>
  <c r="Q438" i="22"/>
  <c r="AG437" i="22"/>
  <c r="AF437" i="22"/>
  <c r="AE437" i="22"/>
  <c r="AD437" i="22"/>
  <c r="AC437" i="22"/>
  <c r="AB437" i="22"/>
  <c r="AA437" i="22"/>
  <c r="Z437" i="22"/>
  <c r="Y437" i="22"/>
  <c r="X437" i="22"/>
  <c r="W437" i="22"/>
  <c r="S437" i="22"/>
  <c r="R437" i="22"/>
  <c r="AI437" i="22" s="1"/>
  <c r="Q437" i="22"/>
  <c r="AG436" i="22"/>
  <c r="AF436" i="22"/>
  <c r="AE436" i="22"/>
  <c r="AD436" i="22"/>
  <c r="AC436" i="22"/>
  <c r="AB436" i="22"/>
  <c r="AA436" i="22"/>
  <c r="Z436" i="22"/>
  <c r="Y436" i="22"/>
  <c r="X436" i="22"/>
  <c r="W436" i="22"/>
  <c r="S436" i="22"/>
  <c r="R436" i="22"/>
  <c r="AI436" i="22" s="1"/>
  <c r="Q436" i="22"/>
  <c r="AG435" i="22"/>
  <c r="AF435" i="22"/>
  <c r="AE435" i="22"/>
  <c r="AD435" i="22"/>
  <c r="AC435" i="22"/>
  <c r="AB435" i="22"/>
  <c r="AA435" i="22"/>
  <c r="Z435" i="22"/>
  <c r="Y435" i="22"/>
  <c r="X435" i="22"/>
  <c r="W435" i="22"/>
  <c r="S435" i="22"/>
  <c r="R435" i="22"/>
  <c r="AI435" i="22" s="1"/>
  <c r="Q435" i="22"/>
  <c r="AG434" i="22"/>
  <c r="AF434" i="22"/>
  <c r="AE434" i="22"/>
  <c r="AD434" i="22"/>
  <c r="AC434" i="22"/>
  <c r="AB434" i="22"/>
  <c r="AA434" i="22"/>
  <c r="Z434" i="22"/>
  <c r="Y434" i="22"/>
  <c r="X434" i="22"/>
  <c r="W434" i="22"/>
  <c r="S434" i="22"/>
  <c r="R434" i="22"/>
  <c r="Q434" i="22"/>
  <c r="AG433" i="22"/>
  <c r="AF433" i="22"/>
  <c r="AE433" i="22"/>
  <c r="AD433" i="22"/>
  <c r="AC433" i="22"/>
  <c r="AB433" i="22"/>
  <c r="AA433" i="22"/>
  <c r="Z433" i="22"/>
  <c r="Y433" i="22"/>
  <c r="X433" i="22"/>
  <c r="W433" i="22"/>
  <c r="S433" i="22"/>
  <c r="R433" i="22"/>
  <c r="AI433" i="22" s="1"/>
  <c r="Q433" i="22"/>
  <c r="AG432" i="22"/>
  <c r="AF432" i="22"/>
  <c r="AE432" i="22"/>
  <c r="AD432" i="22"/>
  <c r="AC432" i="22"/>
  <c r="AB432" i="22"/>
  <c r="AA432" i="22"/>
  <c r="Z432" i="22"/>
  <c r="Y432" i="22"/>
  <c r="X432" i="22"/>
  <c r="W432" i="22"/>
  <c r="S432" i="22"/>
  <c r="R432" i="22"/>
  <c r="AI432" i="22" s="1"/>
  <c r="Q432" i="22"/>
  <c r="AG431" i="22"/>
  <c r="AF431" i="22"/>
  <c r="AE431" i="22"/>
  <c r="AD431" i="22"/>
  <c r="AC431" i="22"/>
  <c r="AB431" i="22"/>
  <c r="AA431" i="22"/>
  <c r="Z431" i="22"/>
  <c r="Y431" i="22"/>
  <c r="X431" i="22"/>
  <c r="W431" i="22"/>
  <c r="S431" i="22"/>
  <c r="R431" i="22"/>
  <c r="AI431" i="22" s="1"/>
  <c r="Q431" i="22"/>
  <c r="AG430" i="22"/>
  <c r="AF430" i="22"/>
  <c r="AE430" i="22"/>
  <c r="AD430" i="22"/>
  <c r="AC430" i="22"/>
  <c r="AB430" i="22"/>
  <c r="AA430" i="22"/>
  <c r="Z430" i="22"/>
  <c r="Y430" i="22"/>
  <c r="X430" i="22"/>
  <c r="W430" i="22"/>
  <c r="S430" i="22"/>
  <c r="R430" i="22"/>
  <c r="AI430" i="22" s="1"/>
  <c r="Q430" i="22"/>
  <c r="AG429" i="22"/>
  <c r="AF429" i="22"/>
  <c r="AE429" i="22"/>
  <c r="AD429" i="22"/>
  <c r="AC429" i="22"/>
  <c r="AB429" i="22"/>
  <c r="AA429" i="22"/>
  <c r="Z429" i="22"/>
  <c r="Y429" i="22"/>
  <c r="X429" i="22"/>
  <c r="W429" i="22"/>
  <c r="S429" i="22"/>
  <c r="R429" i="22"/>
  <c r="AI429" i="22" s="1"/>
  <c r="Q429" i="22"/>
  <c r="AG428" i="22"/>
  <c r="AF428" i="22"/>
  <c r="AE428" i="22"/>
  <c r="AD428" i="22"/>
  <c r="AC428" i="22"/>
  <c r="AB428" i="22"/>
  <c r="AA428" i="22"/>
  <c r="Z428" i="22"/>
  <c r="Y428" i="22"/>
  <c r="X428" i="22"/>
  <c r="W428" i="22"/>
  <c r="S428" i="22"/>
  <c r="R428" i="22"/>
  <c r="AI428" i="22" s="1"/>
  <c r="Q428" i="22"/>
  <c r="AG427" i="22"/>
  <c r="AF427" i="22"/>
  <c r="AE427" i="22"/>
  <c r="AD427" i="22"/>
  <c r="AC427" i="22"/>
  <c r="AB427" i="22"/>
  <c r="AA427" i="22"/>
  <c r="Z427" i="22"/>
  <c r="Y427" i="22"/>
  <c r="X427" i="22"/>
  <c r="W427" i="22"/>
  <c r="S427" i="22"/>
  <c r="R427" i="22"/>
  <c r="Q427" i="22"/>
  <c r="AG426" i="22"/>
  <c r="AF426" i="22"/>
  <c r="AE426" i="22"/>
  <c r="AD426" i="22"/>
  <c r="AC426" i="22"/>
  <c r="AB426" i="22"/>
  <c r="AA426" i="22"/>
  <c r="Z426" i="22"/>
  <c r="Y426" i="22"/>
  <c r="X426" i="22"/>
  <c r="W426" i="22"/>
  <c r="S426" i="22"/>
  <c r="R426" i="22"/>
  <c r="AI426" i="22" s="1"/>
  <c r="Q426" i="22"/>
  <c r="AG425" i="22"/>
  <c r="AF425" i="22"/>
  <c r="AE425" i="22"/>
  <c r="AD425" i="22"/>
  <c r="AC425" i="22"/>
  <c r="AB425" i="22"/>
  <c r="AA425" i="22"/>
  <c r="Z425" i="22"/>
  <c r="Y425" i="22"/>
  <c r="X425" i="22"/>
  <c r="W425" i="22"/>
  <c r="S425" i="22"/>
  <c r="R425" i="22"/>
  <c r="AI425" i="22" s="1"/>
  <c r="Q425" i="22"/>
  <c r="AG424" i="22"/>
  <c r="AF424" i="22"/>
  <c r="AE424" i="22"/>
  <c r="AD424" i="22"/>
  <c r="AC424" i="22"/>
  <c r="AB424" i="22"/>
  <c r="AA424" i="22"/>
  <c r="Z424" i="22"/>
  <c r="Y424" i="22"/>
  <c r="X424" i="22"/>
  <c r="W424" i="22"/>
  <c r="S424" i="22"/>
  <c r="R424" i="22"/>
  <c r="Q424" i="22"/>
  <c r="AG423" i="22"/>
  <c r="AF423" i="22"/>
  <c r="AE423" i="22"/>
  <c r="AD423" i="22"/>
  <c r="AC423" i="22"/>
  <c r="AB423" i="22"/>
  <c r="AA423" i="22"/>
  <c r="Z423" i="22"/>
  <c r="Y423" i="22"/>
  <c r="X423" i="22"/>
  <c r="W423" i="22"/>
  <c r="S423" i="22"/>
  <c r="R423" i="22"/>
  <c r="AI423" i="22" s="1"/>
  <c r="Q423" i="22"/>
  <c r="AG422" i="22"/>
  <c r="AF422" i="22"/>
  <c r="AE422" i="22"/>
  <c r="AD422" i="22"/>
  <c r="AC422" i="22"/>
  <c r="AB422" i="22"/>
  <c r="AA422" i="22"/>
  <c r="Z422" i="22"/>
  <c r="Y422" i="22"/>
  <c r="X422" i="22"/>
  <c r="W422" i="22"/>
  <c r="S422" i="22"/>
  <c r="R422" i="22"/>
  <c r="AI422" i="22" s="1"/>
  <c r="Q422" i="22"/>
  <c r="AG421" i="22"/>
  <c r="AF421" i="22"/>
  <c r="AE421" i="22"/>
  <c r="AD421" i="22"/>
  <c r="AC421" i="22"/>
  <c r="AB421" i="22"/>
  <c r="AA421" i="22"/>
  <c r="Z421" i="22"/>
  <c r="Y421" i="22"/>
  <c r="X421" i="22"/>
  <c r="W421" i="22"/>
  <c r="S421" i="22"/>
  <c r="R421" i="22"/>
  <c r="AI421" i="22" s="1"/>
  <c r="Q421" i="22"/>
  <c r="AG420" i="22"/>
  <c r="AF420" i="22"/>
  <c r="AE420" i="22"/>
  <c r="AD420" i="22"/>
  <c r="AC420" i="22"/>
  <c r="AB420" i="22"/>
  <c r="AA420" i="22"/>
  <c r="Z420" i="22"/>
  <c r="Y420" i="22"/>
  <c r="X420" i="22"/>
  <c r="W420" i="22"/>
  <c r="S420" i="22"/>
  <c r="R420" i="22"/>
  <c r="Q420" i="22"/>
  <c r="AG419" i="22"/>
  <c r="AF419" i="22"/>
  <c r="AE419" i="22"/>
  <c r="AD419" i="22"/>
  <c r="AC419" i="22"/>
  <c r="AB419" i="22"/>
  <c r="AA419" i="22"/>
  <c r="Z419" i="22"/>
  <c r="Y419" i="22"/>
  <c r="X419" i="22"/>
  <c r="W419" i="22"/>
  <c r="S419" i="22"/>
  <c r="R419" i="22"/>
  <c r="AI419" i="22" s="1"/>
  <c r="Q419" i="22"/>
  <c r="AG418" i="22"/>
  <c r="AF418" i="22"/>
  <c r="AE418" i="22"/>
  <c r="AD418" i="22"/>
  <c r="AC418" i="22"/>
  <c r="AB418" i="22"/>
  <c r="AA418" i="22"/>
  <c r="Z418" i="22"/>
  <c r="Y418" i="22"/>
  <c r="X418" i="22"/>
  <c r="W418" i="22"/>
  <c r="S418" i="22"/>
  <c r="R418" i="22"/>
  <c r="Q418" i="22"/>
  <c r="AG417" i="22"/>
  <c r="AF417" i="22"/>
  <c r="AE417" i="22"/>
  <c r="AD417" i="22"/>
  <c r="AC417" i="22"/>
  <c r="AB417" i="22"/>
  <c r="AA417" i="22"/>
  <c r="Z417" i="22"/>
  <c r="Y417" i="22"/>
  <c r="X417" i="22"/>
  <c r="W417" i="22"/>
  <c r="S417" i="22"/>
  <c r="R417" i="22"/>
  <c r="AI417" i="22" s="1"/>
  <c r="Q417" i="22"/>
  <c r="AG415" i="22"/>
  <c r="AF415" i="22"/>
  <c r="AE415" i="22"/>
  <c r="AD415" i="22"/>
  <c r="AC415" i="22"/>
  <c r="AB415" i="22"/>
  <c r="AA415" i="22"/>
  <c r="Z415" i="22"/>
  <c r="Y415" i="22"/>
  <c r="X415" i="22"/>
  <c r="W415" i="22"/>
  <c r="S415" i="22"/>
  <c r="R415" i="22"/>
  <c r="AI415" i="22" s="1"/>
  <c r="Q415" i="22"/>
  <c r="AG414" i="22"/>
  <c r="AF414" i="22"/>
  <c r="AE414" i="22"/>
  <c r="AD414" i="22"/>
  <c r="AC414" i="22"/>
  <c r="AB414" i="22"/>
  <c r="AA414" i="22"/>
  <c r="Z414" i="22"/>
  <c r="Y414" i="22"/>
  <c r="X414" i="22"/>
  <c r="W414" i="22"/>
  <c r="S414" i="22"/>
  <c r="R414" i="22"/>
  <c r="AI414" i="22" s="1"/>
  <c r="Q414" i="22"/>
  <c r="AG413" i="22"/>
  <c r="AF413" i="22"/>
  <c r="AE413" i="22"/>
  <c r="AD413" i="22"/>
  <c r="AC413" i="22"/>
  <c r="AB413" i="22"/>
  <c r="AA413" i="22"/>
  <c r="Z413" i="22"/>
  <c r="Y413" i="22"/>
  <c r="X413" i="22"/>
  <c r="W413" i="22"/>
  <c r="S413" i="22"/>
  <c r="R413" i="22"/>
  <c r="AI413" i="22" s="1"/>
  <c r="Q413" i="22"/>
  <c r="AG412" i="22"/>
  <c r="AF412" i="22"/>
  <c r="AE412" i="22"/>
  <c r="AD412" i="22"/>
  <c r="AC412" i="22"/>
  <c r="AB412" i="22"/>
  <c r="AA412" i="22"/>
  <c r="Z412" i="22"/>
  <c r="Y412" i="22"/>
  <c r="X412" i="22"/>
  <c r="W412" i="22"/>
  <c r="S412" i="22"/>
  <c r="R412" i="22"/>
  <c r="AI412" i="22" s="1"/>
  <c r="Q412" i="22"/>
  <c r="AG411" i="22"/>
  <c r="AF411" i="22"/>
  <c r="AE411" i="22"/>
  <c r="AD411" i="22"/>
  <c r="AC411" i="22"/>
  <c r="AB411" i="22"/>
  <c r="AA411" i="22"/>
  <c r="Z411" i="22"/>
  <c r="Y411" i="22"/>
  <c r="X411" i="22"/>
  <c r="W411" i="22"/>
  <c r="S411" i="22"/>
  <c r="R411" i="22"/>
  <c r="AI411" i="22" s="1"/>
  <c r="Q411" i="22"/>
  <c r="AG410" i="22"/>
  <c r="AF410" i="22"/>
  <c r="AE410" i="22"/>
  <c r="AD410" i="22"/>
  <c r="AC410" i="22"/>
  <c r="AB410" i="22"/>
  <c r="AA410" i="22"/>
  <c r="Z410" i="22"/>
  <c r="Y410" i="22"/>
  <c r="X410" i="22"/>
  <c r="W410" i="22"/>
  <c r="S410" i="22"/>
  <c r="R410" i="22"/>
  <c r="Q410" i="22"/>
  <c r="AG409" i="22"/>
  <c r="AF409" i="22"/>
  <c r="AE409" i="22"/>
  <c r="AD409" i="22"/>
  <c r="AC409" i="22"/>
  <c r="AB409" i="22"/>
  <c r="AA409" i="22"/>
  <c r="Z409" i="22"/>
  <c r="Y409" i="22"/>
  <c r="X409" i="22"/>
  <c r="W409" i="22"/>
  <c r="S409" i="22"/>
  <c r="R409" i="22"/>
  <c r="AI409" i="22" s="1"/>
  <c r="Q409" i="22"/>
  <c r="AG408" i="22"/>
  <c r="AF408" i="22"/>
  <c r="AE408" i="22"/>
  <c r="AD408" i="22"/>
  <c r="AC408" i="22"/>
  <c r="AB408" i="22"/>
  <c r="AA408" i="22"/>
  <c r="Z408" i="22"/>
  <c r="Y408" i="22"/>
  <c r="X408" i="22"/>
  <c r="W408" i="22"/>
  <c r="S408" i="22"/>
  <c r="R408" i="22"/>
  <c r="AI408" i="22" s="1"/>
  <c r="Q408" i="22"/>
  <c r="AD362" i="22"/>
  <c r="AB362" i="22"/>
  <c r="AA362" i="22"/>
  <c r="Y362" i="22"/>
  <c r="X362" i="22"/>
  <c r="W362" i="22"/>
  <c r="S362" i="22"/>
  <c r="R362" i="22"/>
  <c r="AI362" i="22" s="1"/>
  <c r="AG361" i="22"/>
  <c r="AE361" i="22"/>
  <c r="AD361" i="22"/>
  <c r="AC361" i="22"/>
  <c r="AB361" i="22"/>
  <c r="AA361" i="22"/>
  <c r="Z361" i="22"/>
  <c r="Y361" i="22"/>
  <c r="W361" i="22"/>
  <c r="S361" i="22"/>
  <c r="R361" i="22"/>
  <c r="AI361" i="22" s="1"/>
  <c r="Q361" i="22"/>
  <c r="AG360" i="22"/>
  <c r="AF360" i="22"/>
  <c r="AE360" i="22"/>
  <c r="AC360" i="22"/>
  <c r="AB360" i="22"/>
  <c r="AG359" i="22"/>
  <c r="AE359" i="22"/>
  <c r="AD359" i="22"/>
  <c r="AC359" i="22"/>
  <c r="AB359" i="22"/>
  <c r="Z359" i="22"/>
  <c r="Y359" i="22"/>
  <c r="X359" i="22"/>
  <c r="S359" i="22"/>
  <c r="R359" i="22"/>
  <c r="AI359" i="22" s="1"/>
  <c r="Q359" i="22"/>
  <c r="AF358" i="22"/>
  <c r="AE358" i="22"/>
  <c r="AD358" i="22"/>
  <c r="AB358" i="22"/>
  <c r="Z358" i="22"/>
  <c r="X358" i="22"/>
  <c r="R358" i="22"/>
  <c r="AI358" i="22" s="1"/>
  <c r="AG357" i="22"/>
  <c r="AD357" i="22"/>
  <c r="AB357" i="22"/>
  <c r="Z357" i="22"/>
  <c r="W357" i="22"/>
  <c r="S357" i="22"/>
  <c r="AF356" i="22"/>
  <c r="AD356" i="22"/>
  <c r="AC356" i="22"/>
  <c r="AB356" i="22"/>
  <c r="Z356" i="22"/>
  <c r="X356" i="22"/>
  <c r="U356" i="22"/>
  <c r="Q356" i="22"/>
  <c r="AG355" i="22"/>
  <c r="AE355" i="22"/>
  <c r="AC355" i="22"/>
  <c r="AA355" i="22"/>
  <c r="Y355" i="22"/>
  <c r="Q355" i="22"/>
  <c r="AG354" i="22"/>
  <c r="AD354" i="22"/>
  <c r="AB354" i="22"/>
  <c r="AA354" i="22"/>
  <c r="X354" i="22"/>
  <c r="T354" i="22"/>
  <c r="R354" i="22"/>
  <c r="AI354" i="22" s="1"/>
  <c r="AG353" i="22"/>
  <c r="AD353" i="22"/>
  <c r="AF352" i="22"/>
  <c r="AD352" i="22"/>
  <c r="AB352" i="22"/>
  <c r="Z352" i="22"/>
  <c r="Y352" i="22"/>
  <c r="W352" i="22"/>
  <c r="T352" i="22"/>
  <c r="R352" i="22"/>
  <c r="AI352" i="22" s="1"/>
  <c r="AG351" i="22"/>
  <c r="AE351" i="22"/>
  <c r="AA351" i="22"/>
  <c r="Z351" i="22"/>
  <c r="Y351" i="22"/>
  <c r="S351" i="22"/>
  <c r="Q351" i="22"/>
  <c r="AE350" i="22"/>
  <c r="AD350" i="22"/>
  <c r="AA350" i="22"/>
  <c r="Y350" i="22"/>
  <c r="X350" i="22"/>
  <c r="S350" i="22"/>
  <c r="Q350" i="22"/>
  <c r="AG349" i="22"/>
  <c r="AE349" i="22"/>
  <c r="AC349" i="22"/>
  <c r="AB349" i="22"/>
  <c r="Y349" i="22"/>
  <c r="W349" i="22"/>
  <c r="S349" i="22"/>
  <c r="Q349" i="22"/>
  <c r="AF348" i="22"/>
  <c r="AD348" i="22"/>
  <c r="AB348" i="22"/>
  <c r="Z348" i="22"/>
  <c r="X348" i="22"/>
  <c r="S348" i="22"/>
  <c r="Q348" i="22"/>
  <c r="AG347" i="22"/>
  <c r="AD347" i="22"/>
  <c r="AC347" i="22"/>
  <c r="Z347" i="22"/>
  <c r="X347" i="22"/>
  <c r="S347" i="22"/>
  <c r="Q347" i="22"/>
  <c r="AF346" i="22"/>
  <c r="AE346" i="22"/>
  <c r="AC346" i="22"/>
  <c r="Z346" i="22"/>
  <c r="Y346" i="22"/>
  <c r="W346" i="22"/>
  <c r="Q346" i="22"/>
  <c r="AG345" i="22"/>
  <c r="AE345" i="22"/>
  <c r="AA345" i="22"/>
  <c r="Z345" i="22"/>
  <c r="X345" i="22"/>
  <c r="Q345" i="22"/>
  <c r="AD343" i="22"/>
  <c r="AA343" i="22"/>
  <c r="Z343" i="22"/>
  <c r="W343" i="22"/>
  <c r="R343" i="22"/>
  <c r="AI343" i="22" s="1"/>
  <c r="AF342" i="22"/>
  <c r="AB342" i="22"/>
  <c r="Z342" i="22"/>
  <c r="X342" i="22"/>
  <c r="S342" i="22"/>
  <c r="Q342" i="22"/>
  <c r="AG341" i="22"/>
  <c r="AB341" i="22"/>
  <c r="X341" i="22"/>
  <c r="Q341" i="22"/>
  <c r="AG340" i="22"/>
  <c r="AC340" i="22"/>
  <c r="AA340" i="22"/>
  <c r="X340" i="22"/>
  <c r="S340" i="22"/>
  <c r="Q340" i="22"/>
  <c r="AG339" i="22"/>
  <c r="AE339" i="22"/>
  <c r="AC339" i="22"/>
  <c r="Z339" i="22"/>
  <c r="X339" i="22"/>
  <c r="Q339" i="22"/>
  <c r="AG338" i="22"/>
  <c r="AE338" i="22"/>
  <c r="AB338" i="22"/>
  <c r="Z338" i="22"/>
  <c r="X338" i="22"/>
  <c r="T338" i="22"/>
  <c r="R338" i="22"/>
  <c r="AI338" i="22" s="1"/>
  <c r="AG337" i="22"/>
  <c r="AC337" i="22"/>
  <c r="AA337" i="22"/>
  <c r="Y337" i="22"/>
  <c r="W337" i="22"/>
  <c r="S337" i="22"/>
  <c r="Q337" i="22"/>
  <c r="AF336" i="22"/>
  <c r="AD336" i="22"/>
  <c r="AB336" i="22"/>
  <c r="Z336" i="22"/>
  <c r="W336" i="22"/>
  <c r="S336" i="22"/>
  <c r="AG335" i="22"/>
  <c r="AE335" i="22"/>
  <c r="AC335" i="22"/>
  <c r="AA335" i="22"/>
  <c r="Y335" i="22"/>
  <c r="R335" i="22"/>
  <c r="AI335" i="22" s="1"/>
  <c r="AG334" i="22"/>
  <c r="AD334" i="22"/>
  <c r="AB334" i="22"/>
  <c r="Z334" i="22"/>
  <c r="W334" i="22"/>
  <c r="T334" i="22"/>
  <c r="R334" i="22"/>
  <c r="AI334" i="22" s="1"/>
  <c r="AF333" i="22"/>
  <c r="AD333" i="22"/>
  <c r="AA333" i="22"/>
  <c r="X333" i="22"/>
  <c r="R333" i="22"/>
  <c r="AI333" i="22" s="1"/>
  <c r="AF332" i="22"/>
  <c r="AC332" i="22"/>
  <c r="AA332" i="22"/>
  <c r="X332" i="22"/>
  <c r="T332" i="22"/>
  <c r="AF331" i="22"/>
  <c r="AA331" i="22"/>
  <c r="X331" i="22"/>
  <c r="T331" i="22"/>
  <c r="AF330" i="22"/>
  <c r="Z330" i="22"/>
  <c r="X330" i="22"/>
  <c r="W330" i="22"/>
  <c r="R330" i="22"/>
  <c r="AI330" i="22" s="1"/>
  <c r="AF329" i="22"/>
  <c r="AD329" i="22"/>
  <c r="Z329" i="22"/>
  <c r="T329" i="22"/>
  <c r="R329" i="22"/>
  <c r="AI329" i="22" s="1"/>
  <c r="AF328" i="22"/>
  <c r="AC328" i="22"/>
  <c r="Z328" i="22"/>
  <c r="X328" i="22"/>
  <c r="T328" i="22"/>
  <c r="R328" i="22"/>
  <c r="AI328" i="22" s="1"/>
  <c r="AG327" i="22"/>
  <c r="AF327" i="22"/>
  <c r="AC327" i="22"/>
  <c r="AA327" i="22"/>
  <c r="X327" i="22"/>
  <c r="Q327" i="22"/>
  <c r="R326" i="22"/>
  <c r="AI326" i="22" s="1"/>
  <c r="AE325" i="22"/>
  <c r="AC325" i="22"/>
  <c r="Z325" i="22"/>
  <c r="W325" i="22"/>
  <c r="R325" i="22"/>
  <c r="AI325" i="22" s="1"/>
  <c r="AG324" i="22"/>
  <c r="AD324" i="22"/>
  <c r="AA324" i="22"/>
  <c r="W324" i="22"/>
  <c r="S324" i="22"/>
  <c r="AF323" i="22"/>
  <c r="AD323" i="22"/>
  <c r="AB323" i="22"/>
  <c r="X323" i="22"/>
  <c r="Q323" i="22"/>
  <c r="AG322" i="22"/>
  <c r="AD322" i="22"/>
  <c r="AA322" i="22"/>
  <c r="X322" i="22"/>
  <c r="T322" i="22"/>
  <c r="AG321" i="22"/>
  <c r="AB321" i="22"/>
  <c r="Y321" i="22"/>
  <c r="T321" i="22"/>
  <c r="R321" i="22"/>
  <c r="AI321" i="22" s="1"/>
  <c r="AG320" i="22"/>
  <c r="AF320" i="22"/>
  <c r="AC320" i="22"/>
  <c r="AB320" i="22"/>
  <c r="Z320" i="22"/>
  <c r="X320" i="22"/>
  <c r="R320" i="22"/>
  <c r="AF319" i="22"/>
  <c r="AD319" i="22"/>
  <c r="AC319" i="22"/>
  <c r="AA319" i="22"/>
  <c r="W319" i="22"/>
  <c r="S319" i="22"/>
  <c r="Q319" i="22"/>
  <c r="AF318" i="22"/>
  <c r="AE318" i="22"/>
  <c r="AB318" i="22"/>
  <c r="Z318" i="22"/>
  <c r="W318" i="22"/>
  <c r="S318" i="22"/>
  <c r="AG317" i="22"/>
  <c r="AE317" i="22"/>
  <c r="AD317" i="22"/>
  <c r="AB317" i="22"/>
  <c r="Z317" i="22"/>
  <c r="Y317" i="22"/>
  <c r="S317" i="22"/>
  <c r="Q317" i="22"/>
  <c r="AF316" i="22"/>
  <c r="AC316" i="22"/>
  <c r="AA316" i="22"/>
  <c r="Z316" i="22"/>
  <c r="X316" i="22"/>
  <c r="Q316" i="22"/>
  <c r="AE315" i="22"/>
  <c r="AC315" i="22"/>
  <c r="AB315" i="22"/>
  <c r="Z315" i="22"/>
  <c r="X315" i="22"/>
  <c r="S315" i="22"/>
  <c r="AE313" i="22"/>
  <c r="AC313" i="22"/>
  <c r="AB313" i="22"/>
  <c r="Z313" i="22"/>
  <c r="X313" i="22"/>
  <c r="S313" i="22"/>
  <c r="Q313" i="22"/>
  <c r="AG312" i="22"/>
  <c r="AD312" i="22"/>
  <c r="AA312" i="22"/>
  <c r="Y312" i="22"/>
  <c r="X312" i="22"/>
  <c r="R312" i="22"/>
  <c r="Q312" i="22"/>
  <c r="AF311" i="22"/>
  <c r="AD311" i="22"/>
  <c r="AC311" i="22"/>
  <c r="Y311" i="22"/>
  <c r="W311" i="22"/>
  <c r="S311" i="22"/>
  <c r="R311" i="22"/>
  <c r="AI311" i="22" s="1"/>
  <c r="AF310" i="22"/>
  <c r="AE310" i="22"/>
  <c r="AC310" i="22"/>
  <c r="AB310" i="22"/>
  <c r="Z310" i="22"/>
  <c r="X310" i="22"/>
  <c r="R310" i="22"/>
  <c r="Q310" i="22"/>
  <c r="AG309" i="22"/>
  <c r="AC309" i="22"/>
  <c r="AA309" i="22"/>
  <c r="Y309" i="22"/>
  <c r="W309" i="22"/>
  <c r="R309" i="22"/>
  <c r="AF308" i="22"/>
  <c r="AD308" i="22"/>
  <c r="AA308" i="22"/>
  <c r="Y308" i="22"/>
  <c r="W308" i="22"/>
  <c r="R308" i="22"/>
  <c r="AD307" i="22"/>
  <c r="AA307" i="22"/>
  <c r="W307" i="22"/>
  <c r="S307" i="22"/>
  <c r="AG306" i="22"/>
  <c r="AE306" i="22"/>
  <c r="AD306" i="22"/>
  <c r="AA306" i="22"/>
  <c r="Z306" i="22"/>
  <c r="X306" i="22"/>
  <c r="S306" i="22"/>
  <c r="Q306" i="22"/>
  <c r="V305" i="22"/>
  <c r="U305" i="22"/>
  <c r="AC146" i="22"/>
  <c r="Z146" i="22"/>
  <c r="X146" i="22"/>
  <c r="AF145" i="22"/>
  <c r="AD145" i="22"/>
  <c r="AC145" i="22"/>
  <c r="X145" i="22"/>
  <c r="S145" i="22"/>
  <c r="Q145" i="22"/>
  <c r="AD144" i="22"/>
  <c r="Y144" i="22"/>
  <c r="W144" i="22"/>
  <c r="Z143" i="22"/>
  <c r="W143" i="22"/>
  <c r="S143" i="22"/>
  <c r="AB142" i="22"/>
  <c r="W142" i="22"/>
  <c r="S142" i="22"/>
  <c r="Q142" i="22"/>
  <c r="AF141" i="22"/>
  <c r="AB141" i="22"/>
  <c r="AA141" i="22"/>
  <c r="S141" i="22"/>
  <c r="Q141" i="22"/>
  <c r="AE139" i="22"/>
  <c r="AC139" i="22"/>
  <c r="AE138" i="22"/>
  <c r="R138" i="22"/>
  <c r="AC137" i="22"/>
  <c r="Y137" i="22"/>
  <c r="W137" i="22"/>
  <c r="R137" i="22"/>
  <c r="AC136" i="22"/>
  <c r="Z136" i="22"/>
  <c r="W136" i="22"/>
  <c r="AC135" i="22"/>
  <c r="AA135" i="22"/>
  <c r="X135" i="22"/>
  <c r="Q135" i="22"/>
  <c r="AG134" i="22"/>
  <c r="AE134" i="22"/>
  <c r="X134" i="22"/>
  <c r="R134" i="22"/>
  <c r="AG133" i="22"/>
  <c r="AD133" i="22"/>
  <c r="AB133" i="22"/>
  <c r="Z133" i="22"/>
  <c r="R133" i="22"/>
  <c r="AD132" i="22"/>
  <c r="Y132" i="22"/>
  <c r="R132" i="22"/>
  <c r="AG131" i="22"/>
  <c r="AE131" i="22"/>
  <c r="AC131" i="22"/>
  <c r="AA131" i="22"/>
  <c r="Y131" i="22"/>
  <c r="AD130" i="22"/>
  <c r="AA130" i="22"/>
  <c r="R130" i="22"/>
  <c r="AF129" i="22"/>
  <c r="AB129" i="22"/>
  <c r="Y129" i="22"/>
  <c r="S129" i="22"/>
  <c r="AB128" i="22"/>
  <c r="Y128" i="22"/>
  <c r="AA127" i="22"/>
  <c r="Q127" i="22"/>
  <c r="AF126" i="22"/>
  <c r="AC126" i="22"/>
  <c r="X126" i="22"/>
  <c r="AG125" i="22"/>
  <c r="Z125" i="22"/>
  <c r="W125" i="22"/>
  <c r="AA124" i="22"/>
  <c r="AF123" i="22"/>
  <c r="Y123" i="22"/>
  <c r="W123" i="22"/>
  <c r="AF122" i="22"/>
  <c r="AB122" i="22"/>
  <c r="Z122" i="22"/>
  <c r="X122" i="22"/>
  <c r="Q122" i="22"/>
  <c r="AB121" i="22"/>
  <c r="X121" i="22"/>
  <c r="R121" i="22"/>
  <c r="AG120" i="22"/>
  <c r="AC120" i="22"/>
  <c r="Y120" i="22"/>
  <c r="W120" i="22"/>
  <c r="R120" i="22"/>
  <c r="AA119" i="22"/>
  <c r="X119" i="22"/>
  <c r="X118" i="22"/>
  <c r="R118" i="22"/>
  <c r="AG117" i="22"/>
  <c r="AD117" i="22"/>
  <c r="AB117" i="22"/>
  <c r="R117" i="22"/>
  <c r="AF116" i="22"/>
  <c r="W116" i="22"/>
  <c r="S116" i="22"/>
  <c r="AG115" i="22"/>
  <c r="AE115" i="22"/>
  <c r="AC115" i="22"/>
  <c r="AA115" i="22"/>
  <c r="X115" i="22"/>
  <c r="S115" i="22"/>
  <c r="R115" i="22"/>
  <c r="AI115" i="22" s="1"/>
  <c r="AE114" i="22"/>
  <c r="AA114" i="22"/>
  <c r="W114" i="22"/>
  <c r="S114" i="22"/>
  <c r="AC113" i="22"/>
  <c r="Y113" i="22"/>
  <c r="S113" i="22"/>
  <c r="AF112" i="22"/>
  <c r="W112" i="22"/>
  <c r="R112" i="22"/>
  <c r="AE111" i="22"/>
  <c r="W111" i="22"/>
  <c r="AF110" i="22"/>
  <c r="Z110" i="22"/>
  <c r="X110" i="22"/>
  <c r="R110" i="22"/>
  <c r="AG109" i="22"/>
  <c r="W109" i="22"/>
  <c r="S109" i="22"/>
  <c r="AF108" i="22"/>
  <c r="Y108" i="22"/>
  <c r="AF107" i="22"/>
  <c r="AD107" i="22"/>
  <c r="AA107" i="22"/>
  <c r="Y107" i="22"/>
  <c r="R107" i="22"/>
  <c r="AF106" i="22"/>
  <c r="AC106" i="22"/>
  <c r="Y106" i="22"/>
  <c r="Q106" i="22"/>
  <c r="AD105" i="22"/>
  <c r="W105" i="22"/>
  <c r="AE104" i="22"/>
  <c r="AD104" i="22"/>
  <c r="AA104" i="22"/>
  <c r="AE103" i="22"/>
  <c r="AC103" i="22"/>
  <c r="Z103" i="22"/>
  <c r="X103" i="22"/>
  <c r="R103" i="22"/>
  <c r="AE102" i="22"/>
  <c r="AB102" i="22"/>
  <c r="R102" i="22"/>
  <c r="AE101" i="22"/>
  <c r="AD101" i="22"/>
  <c r="X101" i="22"/>
  <c r="AB61" i="22"/>
  <c r="Z61" i="22"/>
  <c r="R61" i="22"/>
  <c r="AE60" i="22"/>
  <c r="AB60" i="22"/>
  <c r="Z60" i="22"/>
  <c r="Y60" i="22"/>
  <c r="R60" i="22"/>
  <c r="AG58" i="22"/>
  <c r="AD58" i="22"/>
  <c r="Z58" i="22"/>
  <c r="X58" i="22"/>
  <c r="Q58" i="22"/>
  <c r="AF57" i="22"/>
  <c r="AD57" i="22"/>
  <c r="AB57" i="22"/>
  <c r="Z57" i="22"/>
  <c r="Y57" i="22"/>
  <c r="R57" i="22"/>
  <c r="AE56" i="22"/>
  <c r="S56" i="22"/>
  <c r="AB55" i="22"/>
  <c r="Q55" i="22"/>
  <c r="AA54" i="22"/>
  <c r="R54" i="22"/>
  <c r="Q54" i="22"/>
  <c r="AB53" i="22"/>
  <c r="R53" i="22"/>
  <c r="AI53" i="22" s="1"/>
  <c r="AG52" i="22"/>
  <c r="S52" i="22"/>
  <c r="AB51" i="22"/>
  <c r="W51" i="22"/>
  <c r="AB50" i="22"/>
  <c r="Z50" i="22"/>
  <c r="X50" i="22"/>
  <c r="AD49" i="22"/>
  <c r="AB49" i="22"/>
  <c r="R49" i="22"/>
  <c r="AE48" i="22"/>
  <c r="AA48" i="22"/>
  <c r="Y47" i="22"/>
  <c r="R47" i="22"/>
  <c r="AF46" i="22"/>
  <c r="AD46" i="22"/>
  <c r="AA46" i="22"/>
  <c r="Z46" i="22"/>
  <c r="AF45" i="22"/>
  <c r="AD45" i="22"/>
  <c r="Z45" i="22"/>
  <c r="W45" i="22"/>
  <c r="R45" i="22"/>
  <c r="AG44" i="22"/>
  <c r="AB43" i="22"/>
  <c r="Z43" i="22"/>
  <c r="X43" i="22"/>
  <c r="Q43" i="22"/>
  <c r="AG42" i="22"/>
  <c r="AD42" i="22"/>
  <c r="AB42" i="22"/>
  <c r="Z42" i="22"/>
  <c r="Q42" i="22"/>
  <c r="AD41" i="22"/>
  <c r="AB41" i="22"/>
  <c r="Z41" i="22"/>
  <c r="Q41" i="22"/>
  <c r="AE40" i="22"/>
  <c r="Z40" i="22"/>
  <c r="X40" i="22"/>
  <c r="AF39" i="22"/>
  <c r="Q39" i="22"/>
  <c r="AG38" i="22"/>
  <c r="AE38" i="22"/>
  <c r="AA38" i="22"/>
  <c r="Y38" i="22"/>
  <c r="AD37" i="22"/>
  <c r="AA36" i="22"/>
  <c r="S36" i="22"/>
  <c r="AG35" i="22"/>
  <c r="AC35" i="22"/>
  <c r="Z35" i="22"/>
  <c r="X35" i="22"/>
  <c r="Z34" i="22"/>
  <c r="S34" i="22"/>
  <c r="Q34" i="22"/>
  <c r="AE33" i="22"/>
  <c r="AB33" i="22"/>
  <c r="X33" i="22"/>
  <c r="Y32" i="22"/>
  <c r="AA31" i="22"/>
  <c r="R31" i="22"/>
  <c r="Z30" i="22"/>
  <c r="W30" i="22"/>
  <c r="Q30" i="22"/>
  <c r="X29" i="22"/>
  <c r="AD28" i="22"/>
  <c r="Z28" i="22"/>
  <c r="T28" i="22"/>
  <c r="AE27" i="22"/>
  <c r="AA27" i="22"/>
  <c r="W27" i="22"/>
  <c r="R27" i="22"/>
  <c r="AB26" i="22"/>
  <c r="Z26" i="22"/>
  <c r="X26" i="22"/>
  <c r="S26" i="22"/>
  <c r="Q26" i="22"/>
  <c r="AF25" i="22"/>
  <c r="AB25" i="22"/>
  <c r="Y25" i="22"/>
  <c r="W25" i="22"/>
  <c r="S25" i="22"/>
  <c r="Q25" i="22"/>
  <c r="AB23" i="22"/>
  <c r="X23" i="22"/>
  <c r="AF22" i="22"/>
  <c r="AC22" i="22"/>
  <c r="Z22" i="22"/>
  <c r="S22" i="22"/>
  <c r="Q22" i="22"/>
  <c r="AG21" i="22"/>
  <c r="AA21" i="22"/>
  <c r="Y21" i="22"/>
  <c r="AD20" i="22"/>
  <c r="Z20" i="22"/>
  <c r="X20" i="22"/>
  <c r="AE19" i="22"/>
  <c r="AC19" i="22"/>
  <c r="Z19" i="22"/>
  <c r="X19" i="22"/>
  <c r="AG17" i="22"/>
  <c r="AD17" i="22"/>
  <c r="W17" i="22"/>
  <c r="Q17" i="22"/>
  <c r="AF15" i="22"/>
  <c r="Z15" i="22"/>
  <c r="W15" i="22"/>
  <c r="AD14" i="22"/>
  <c r="Q14" i="22"/>
  <c r="Z13" i="22"/>
  <c r="X13" i="22"/>
  <c r="AG12" i="22"/>
  <c r="AE12" i="22"/>
  <c r="Z12" i="22"/>
  <c r="AC11" i="22"/>
  <c r="AD10" i="22"/>
  <c r="AB10" i="22"/>
  <c r="AG9" i="22"/>
  <c r="AE9" i="22"/>
  <c r="AB9" i="22"/>
  <c r="AG7" i="22"/>
  <c r="X7" i="22"/>
  <c r="W6" i="22"/>
  <c r="S6" i="22"/>
  <c r="Q6" i="22"/>
  <c r="AE5" i="22"/>
  <c r="AC5" i="22"/>
  <c r="AD4" i="22"/>
  <c r="X4" i="22"/>
  <c r="R4" i="22"/>
  <c r="AB6" i="2"/>
  <c r="AB5" i="2"/>
  <c r="AB4" i="2"/>
  <c r="AB3" i="2"/>
  <c r="X407" i="22"/>
  <c r="W407" i="22"/>
  <c r="S407" i="22"/>
  <c r="R407" i="22"/>
  <c r="AI407" i="22" s="1"/>
  <c r="Q407" i="22"/>
  <c r="AG406" i="22"/>
  <c r="AF406" i="22"/>
  <c r="AE406" i="22"/>
  <c r="AD406" i="22"/>
  <c r="AC406" i="22"/>
  <c r="AB406" i="22"/>
  <c r="AA406" i="22"/>
  <c r="Z406" i="22"/>
  <c r="Y406" i="22"/>
  <c r="X406" i="22"/>
  <c r="W406" i="22"/>
  <c r="S406" i="22"/>
  <c r="R406" i="22"/>
  <c r="AI406" i="22" s="1"/>
  <c r="Q406" i="22"/>
  <c r="AG405" i="22"/>
  <c r="AF405" i="22"/>
  <c r="AE405" i="22"/>
  <c r="AD405" i="22"/>
  <c r="AC405" i="22"/>
  <c r="AB405" i="22"/>
  <c r="AA405" i="22"/>
  <c r="Z405" i="22"/>
  <c r="Y405" i="22"/>
  <c r="X405" i="22"/>
  <c r="W405" i="22"/>
  <c r="S405" i="22"/>
  <c r="R405" i="22"/>
  <c r="AI405" i="22" s="1"/>
  <c r="Q405" i="22"/>
  <c r="AG404" i="22"/>
  <c r="AF404" i="22"/>
  <c r="AE404" i="22"/>
  <c r="AD404" i="22"/>
  <c r="AC404" i="22"/>
  <c r="AB404" i="22"/>
  <c r="AA404" i="22"/>
  <c r="Z404" i="22"/>
  <c r="Y404" i="22"/>
  <c r="X404" i="22"/>
  <c r="W404" i="22"/>
  <c r="S404" i="22"/>
  <c r="R404" i="22"/>
  <c r="AI404" i="22" s="1"/>
  <c r="Q404" i="22"/>
  <c r="AG403" i="22"/>
  <c r="AF403" i="22"/>
  <c r="AE403" i="22"/>
  <c r="AD403" i="22"/>
  <c r="AC403" i="22"/>
  <c r="AB403" i="22"/>
  <c r="AA403" i="22"/>
  <c r="Z403" i="22"/>
  <c r="Y403" i="22"/>
  <c r="X403" i="22"/>
  <c r="W403" i="22"/>
  <c r="S403" i="22"/>
  <c r="R403" i="22"/>
  <c r="AI403" i="22" s="1"/>
  <c r="Q403" i="22"/>
  <c r="AG402" i="22"/>
  <c r="AF402" i="22"/>
  <c r="AE402" i="22"/>
  <c r="AD402" i="22"/>
  <c r="AC402" i="22"/>
  <c r="AB402" i="22"/>
  <c r="AA402" i="22"/>
  <c r="Z402" i="22"/>
  <c r="Y402" i="22"/>
  <c r="X402" i="22"/>
  <c r="W402" i="22"/>
  <c r="S402" i="22"/>
  <c r="R402" i="22"/>
  <c r="AI402" i="22" s="1"/>
  <c r="Q402" i="22"/>
  <c r="AG401" i="22"/>
  <c r="AF401" i="22"/>
  <c r="AE401" i="22"/>
  <c r="AD401" i="22"/>
  <c r="AC401" i="22"/>
  <c r="AB401" i="22"/>
  <c r="AA401" i="22"/>
  <c r="Z401" i="22"/>
  <c r="Y401" i="22"/>
  <c r="X401" i="22"/>
  <c r="W401" i="22"/>
  <c r="S401" i="22"/>
  <c r="R401" i="22"/>
  <c r="AI401" i="22" s="1"/>
  <c r="Q401" i="22"/>
  <c r="AG400" i="22"/>
  <c r="AF400" i="22"/>
  <c r="AE400" i="22"/>
  <c r="AD400" i="22"/>
  <c r="AC400" i="22"/>
  <c r="AB400" i="22"/>
  <c r="AA400" i="22"/>
  <c r="Z400" i="22"/>
  <c r="Y400" i="22"/>
  <c r="X400" i="22"/>
  <c r="W400" i="22"/>
  <c r="S400" i="22"/>
  <c r="R400" i="22"/>
  <c r="AI400" i="22" s="1"/>
  <c r="Q400" i="22"/>
  <c r="AG399" i="22"/>
  <c r="AF399" i="22"/>
  <c r="AE399" i="22"/>
  <c r="AD399" i="22"/>
  <c r="AC399" i="22"/>
  <c r="AB399" i="22"/>
  <c r="AA399" i="22"/>
  <c r="Z399" i="22"/>
  <c r="Y399" i="22"/>
  <c r="X399" i="22"/>
  <c r="W399" i="22"/>
  <c r="S399" i="22"/>
  <c r="R399" i="22"/>
  <c r="AI399" i="22" s="1"/>
  <c r="Q399" i="22"/>
  <c r="AG398" i="22"/>
  <c r="AF398" i="22"/>
  <c r="AE398" i="22"/>
  <c r="AD398" i="22"/>
  <c r="AC398" i="22"/>
  <c r="AB398" i="22"/>
  <c r="AA398" i="22"/>
  <c r="Z398" i="22"/>
  <c r="Y398" i="22"/>
  <c r="X398" i="22"/>
  <c r="W398" i="22"/>
  <c r="S398" i="22"/>
  <c r="R398" i="22"/>
  <c r="AI398" i="22" s="1"/>
  <c r="Q398" i="22"/>
  <c r="AG397" i="22"/>
  <c r="AF397" i="22"/>
  <c r="AE397" i="22"/>
  <c r="AD397" i="22"/>
  <c r="AC397" i="22"/>
  <c r="AB397" i="22"/>
  <c r="AA397" i="22"/>
  <c r="Z397" i="22"/>
  <c r="Y397" i="22"/>
  <c r="X397" i="22"/>
  <c r="W397" i="22"/>
  <c r="S397" i="22"/>
  <c r="R397" i="22"/>
  <c r="AI397" i="22" s="1"/>
  <c r="Q397" i="22"/>
  <c r="AG396" i="22"/>
  <c r="AF396" i="22"/>
  <c r="AE396" i="22"/>
  <c r="AD396" i="22"/>
  <c r="AC396" i="22"/>
  <c r="AB396" i="22"/>
  <c r="AA396" i="22"/>
  <c r="Z396" i="22"/>
  <c r="Y396" i="22"/>
  <c r="X396" i="22"/>
  <c r="W396" i="22"/>
  <c r="S396" i="22"/>
  <c r="R396" i="22"/>
  <c r="AI396" i="22" s="1"/>
  <c r="Q396" i="22"/>
  <c r="AG394" i="22"/>
  <c r="AF394" i="22"/>
  <c r="AE394" i="22"/>
  <c r="AD394" i="22"/>
  <c r="AC394" i="22"/>
  <c r="AB394" i="22"/>
  <c r="AA394" i="22"/>
  <c r="Z394" i="22"/>
  <c r="Y394" i="22"/>
  <c r="X394" i="22"/>
  <c r="W394" i="22"/>
  <c r="S394" i="22"/>
  <c r="R394" i="22"/>
  <c r="AI394" i="22" s="1"/>
  <c r="Q394" i="22"/>
  <c r="AG393" i="22"/>
  <c r="AF393" i="22"/>
  <c r="AE393" i="22"/>
  <c r="AD393" i="22"/>
  <c r="AC393" i="22"/>
  <c r="AB393" i="22"/>
  <c r="AA393" i="22"/>
  <c r="Z393" i="22"/>
  <c r="Y393" i="22"/>
  <c r="X393" i="22"/>
  <c r="W393" i="22"/>
  <c r="S393" i="22"/>
  <c r="R393" i="22"/>
  <c r="AI393" i="22" s="1"/>
  <c r="Q393" i="22"/>
  <c r="AG392" i="22"/>
  <c r="AF392" i="22"/>
  <c r="AE392" i="22"/>
  <c r="AD392" i="22"/>
  <c r="AC392" i="22"/>
  <c r="AB392" i="22"/>
  <c r="AA392" i="22"/>
  <c r="Z392" i="22"/>
  <c r="Y392" i="22"/>
  <c r="X392" i="22"/>
  <c r="W392" i="22"/>
  <c r="S392" i="22"/>
  <c r="R392" i="22"/>
  <c r="AI392" i="22" s="1"/>
  <c r="Q392" i="22"/>
  <c r="AG391" i="22"/>
  <c r="AF391" i="22"/>
  <c r="AE391" i="22"/>
  <c r="AD391" i="22"/>
  <c r="AC391" i="22"/>
  <c r="AB391" i="22"/>
  <c r="AA391" i="22"/>
  <c r="Z391" i="22"/>
  <c r="Y391" i="22"/>
  <c r="X391" i="22"/>
  <c r="W391" i="22"/>
  <c r="S391" i="22"/>
  <c r="R391" i="22"/>
  <c r="AI391" i="22" s="1"/>
  <c r="Q391" i="22"/>
  <c r="AG390" i="22"/>
  <c r="AF390" i="22"/>
  <c r="AE390" i="22"/>
  <c r="AD390" i="22"/>
  <c r="AC390" i="22"/>
  <c r="AB390" i="22"/>
  <c r="AA390" i="22"/>
  <c r="Z390" i="22"/>
  <c r="Y390" i="22"/>
  <c r="X390" i="22"/>
  <c r="W390" i="22"/>
  <c r="S390" i="22"/>
  <c r="R390" i="22"/>
  <c r="AI390" i="22" s="1"/>
  <c r="Q390" i="22"/>
  <c r="AG389" i="22"/>
  <c r="AF389" i="22"/>
  <c r="AE389" i="22"/>
  <c r="AD389" i="22"/>
  <c r="AC389" i="22"/>
  <c r="AB389" i="22"/>
  <c r="AA389" i="22"/>
  <c r="Z389" i="22"/>
  <c r="Y389" i="22"/>
  <c r="X389" i="22"/>
  <c r="W389" i="22"/>
  <c r="S389" i="22"/>
  <c r="R389" i="22"/>
  <c r="AI389" i="22" s="1"/>
  <c r="Q389" i="22"/>
  <c r="AG388" i="22"/>
  <c r="AF388" i="22"/>
  <c r="AE388" i="22"/>
  <c r="AD388" i="22"/>
  <c r="AC388" i="22"/>
  <c r="AB388" i="22"/>
  <c r="AA388" i="22"/>
  <c r="Z388" i="22"/>
  <c r="Y388" i="22"/>
  <c r="X388" i="22"/>
  <c r="W388" i="22"/>
  <c r="S388" i="22"/>
  <c r="R388" i="22"/>
  <c r="AI388" i="22" s="1"/>
  <c r="Q388" i="22"/>
  <c r="AG387" i="22"/>
  <c r="AF387" i="22"/>
  <c r="AE387" i="22"/>
  <c r="AD387" i="22"/>
  <c r="AC387" i="22"/>
  <c r="AB387" i="22"/>
  <c r="AA387" i="22"/>
  <c r="Z387" i="22"/>
  <c r="Y387" i="22"/>
  <c r="X387" i="22"/>
  <c r="W387" i="22"/>
  <c r="S387" i="22"/>
  <c r="R387" i="22"/>
  <c r="AI387" i="22" s="1"/>
  <c r="Q387" i="22"/>
  <c r="AG386" i="22"/>
  <c r="AF386" i="22"/>
  <c r="AE386" i="22"/>
  <c r="AD386" i="22"/>
  <c r="AC386" i="22"/>
  <c r="AB386" i="22"/>
  <c r="AA386" i="22"/>
  <c r="Z386" i="22"/>
  <c r="Y386" i="22"/>
  <c r="X386" i="22"/>
  <c r="W386" i="22"/>
  <c r="S386" i="22"/>
  <c r="R386" i="22"/>
  <c r="AI386" i="22" s="1"/>
  <c r="Q386" i="22"/>
  <c r="AG385" i="22"/>
  <c r="AF385" i="22"/>
  <c r="AE385" i="22"/>
  <c r="AD385" i="22"/>
  <c r="AC385" i="22"/>
  <c r="AB385" i="22"/>
  <c r="AA385" i="22"/>
  <c r="Z385" i="22"/>
  <c r="Y385" i="22"/>
  <c r="X385" i="22"/>
  <c r="W385" i="22"/>
  <c r="S385" i="22"/>
  <c r="R385" i="22"/>
  <c r="AI385" i="22" s="1"/>
  <c r="Q385" i="22"/>
  <c r="AG384" i="22"/>
  <c r="AF384" i="22"/>
  <c r="AE384" i="22"/>
  <c r="AD384" i="22"/>
  <c r="AC384" i="22"/>
  <c r="AB384" i="22"/>
  <c r="AA384" i="22"/>
  <c r="Z384" i="22"/>
  <c r="Y384" i="22"/>
  <c r="X384" i="22"/>
  <c r="W384" i="22"/>
  <c r="S384" i="22"/>
  <c r="R384" i="22"/>
  <c r="AI384" i="22" s="1"/>
  <c r="Q384" i="22"/>
  <c r="AG383" i="22"/>
  <c r="AF383" i="22"/>
  <c r="AE383" i="22"/>
  <c r="AD383" i="22"/>
  <c r="AC383" i="22"/>
  <c r="AB383" i="22"/>
  <c r="AA383" i="22"/>
  <c r="Z383" i="22"/>
  <c r="Y383" i="22"/>
  <c r="X383" i="22"/>
  <c r="W383" i="22"/>
  <c r="S383" i="22"/>
  <c r="R383" i="22"/>
  <c r="AI383" i="22" s="1"/>
  <c r="Q383" i="22"/>
  <c r="AG382" i="22"/>
  <c r="AF382" i="22"/>
  <c r="AE382" i="22"/>
  <c r="AD382" i="22"/>
  <c r="AC382" i="22"/>
  <c r="AB382" i="22"/>
  <c r="AA382" i="22"/>
  <c r="Z382" i="22"/>
  <c r="Y382" i="22"/>
  <c r="X382" i="22"/>
  <c r="W382" i="22"/>
  <c r="S382" i="22"/>
  <c r="R382" i="22"/>
  <c r="AI382" i="22" s="1"/>
  <c r="Q382" i="22"/>
  <c r="AG381" i="22"/>
  <c r="AF381" i="22"/>
  <c r="AE381" i="22"/>
  <c r="AD381" i="22"/>
  <c r="AC381" i="22"/>
  <c r="AB381" i="22"/>
  <c r="AA381" i="22"/>
  <c r="Z381" i="22"/>
  <c r="Y381" i="22"/>
  <c r="X381" i="22"/>
  <c r="W381" i="22"/>
  <c r="S381" i="22"/>
  <c r="R381" i="22"/>
  <c r="AI381" i="22" s="1"/>
  <c r="Q381" i="22"/>
  <c r="AG380" i="22"/>
  <c r="AF380" i="22"/>
  <c r="AE380" i="22"/>
  <c r="AD380" i="22"/>
  <c r="AC380" i="22"/>
  <c r="AB380" i="22"/>
  <c r="AA380" i="22"/>
  <c r="Z380" i="22"/>
  <c r="Y380" i="22"/>
  <c r="X380" i="22"/>
  <c r="W380" i="22"/>
  <c r="S380" i="22"/>
  <c r="R380" i="22"/>
  <c r="AI380" i="22" s="1"/>
  <c r="Q380" i="22"/>
  <c r="AG379" i="22"/>
  <c r="AF379" i="22"/>
  <c r="AE379" i="22"/>
  <c r="AD379" i="22"/>
  <c r="AC379" i="22"/>
  <c r="AB379" i="22"/>
  <c r="AA379" i="22"/>
  <c r="Z379" i="22"/>
  <c r="Y379" i="22"/>
  <c r="X379" i="22"/>
  <c r="W379" i="22"/>
  <c r="S379" i="22"/>
  <c r="R379" i="22"/>
  <c r="AI379" i="22" s="1"/>
  <c r="Q379" i="22"/>
  <c r="AG378" i="22"/>
  <c r="AF378" i="22"/>
  <c r="AE378" i="22"/>
  <c r="AD378" i="22"/>
  <c r="AC378" i="22"/>
  <c r="AB378" i="22"/>
  <c r="AA378" i="22"/>
  <c r="Z378" i="22"/>
  <c r="Y378" i="22"/>
  <c r="X378" i="22"/>
  <c r="W378" i="22"/>
  <c r="S378" i="22"/>
  <c r="R378" i="22"/>
  <c r="AI378" i="22" s="1"/>
  <c r="Q378" i="22"/>
  <c r="AG377" i="22"/>
  <c r="AF377" i="22"/>
  <c r="AE377" i="22"/>
  <c r="AD377" i="22"/>
  <c r="AC377" i="22"/>
  <c r="AB377" i="22"/>
  <c r="AA377" i="22"/>
  <c r="Z377" i="22"/>
  <c r="Y377" i="22"/>
  <c r="X377" i="22"/>
  <c r="W377" i="22"/>
  <c r="S377" i="22"/>
  <c r="R377" i="22"/>
  <c r="AI377" i="22" s="1"/>
  <c r="Q377" i="22"/>
  <c r="AG376" i="22"/>
  <c r="AF376" i="22"/>
  <c r="AE376" i="22"/>
  <c r="AD376" i="22"/>
  <c r="AC376" i="22"/>
  <c r="AB376" i="22"/>
  <c r="AA376" i="22"/>
  <c r="Z376" i="22"/>
  <c r="Y376" i="22"/>
  <c r="X376" i="22"/>
  <c r="W376" i="22"/>
  <c r="S376" i="22"/>
  <c r="R376" i="22"/>
  <c r="AI376" i="22" s="1"/>
  <c r="Q376" i="22"/>
  <c r="AG375" i="22"/>
  <c r="AF375" i="22"/>
  <c r="AE375" i="22"/>
  <c r="AD375" i="22"/>
  <c r="AC375" i="22"/>
  <c r="AB375" i="22"/>
  <c r="AA375" i="22"/>
  <c r="Z375" i="22"/>
  <c r="Y375" i="22"/>
  <c r="X375" i="22"/>
  <c r="W375" i="22"/>
  <c r="S375" i="22"/>
  <c r="R375" i="22"/>
  <c r="AI375" i="22" s="1"/>
  <c r="Q375" i="22"/>
  <c r="AG374" i="22"/>
  <c r="AF374" i="22"/>
  <c r="AE374" i="22"/>
  <c r="AD374" i="22"/>
  <c r="AC374" i="22"/>
  <c r="AB374" i="22"/>
  <c r="AA374" i="22"/>
  <c r="Z374" i="22"/>
  <c r="Y374" i="22"/>
  <c r="X374" i="22"/>
  <c r="W374" i="22"/>
  <c r="S374" i="22"/>
  <c r="R374" i="22"/>
  <c r="AI374" i="22" s="1"/>
  <c r="Q374" i="22"/>
  <c r="AG373" i="22"/>
  <c r="AF373" i="22"/>
  <c r="AE373" i="22"/>
  <c r="AD373" i="22"/>
  <c r="AC373" i="22"/>
  <c r="AB373" i="22"/>
  <c r="AA373" i="22"/>
  <c r="Z373" i="22"/>
  <c r="Y373" i="22"/>
  <c r="X373" i="22"/>
  <c r="W373" i="22"/>
  <c r="S373" i="22"/>
  <c r="R373" i="22"/>
  <c r="AI373" i="22" s="1"/>
  <c r="Q373" i="22"/>
  <c r="AG372" i="22"/>
  <c r="AF372" i="22"/>
  <c r="AE372" i="22"/>
  <c r="AD372" i="22"/>
  <c r="AC372" i="22"/>
  <c r="AB372" i="22"/>
  <c r="AA372" i="22"/>
  <c r="Z372" i="22"/>
  <c r="Y372" i="22"/>
  <c r="X372" i="22"/>
  <c r="W372" i="22"/>
  <c r="S372" i="22"/>
  <c r="R372" i="22"/>
  <c r="AI372" i="22" s="1"/>
  <c r="Q372" i="22"/>
  <c r="AG371" i="22"/>
  <c r="AF371" i="22"/>
  <c r="AE371" i="22"/>
  <c r="AD371" i="22"/>
  <c r="AC371" i="22"/>
  <c r="AB371" i="22"/>
  <c r="AA371" i="22"/>
  <c r="Z371" i="22"/>
  <c r="Y371" i="22"/>
  <c r="X371" i="22"/>
  <c r="W371" i="22"/>
  <c r="S371" i="22"/>
  <c r="R371" i="22"/>
  <c r="AI371" i="22" s="1"/>
  <c r="Q371" i="22"/>
  <c r="AG370" i="22"/>
  <c r="AF370" i="22"/>
  <c r="AE370" i="22"/>
  <c r="AD370" i="22"/>
  <c r="AC370" i="22"/>
  <c r="AB370" i="22"/>
  <c r="AA370" i="22"/>
  <c r="Z370" i="22"/>
  <c r="Y370" i="22"/>
  <c r="X370" i="22"/>
  <c r="W370" i="22"/>
  <c r="S370" i="22"/>
  <c r="R370" i="22"/>
  <c r="AI370" i="22" s="1"/>
  <c r="Q370" i="22"/>
  <c r="AG369" i="22"/>
  <c r="AF369" i="22"/>
  <c r="AE369" i="22"/>
  <c r="AD369" i="22"/>
  <c r="AC369" i="22"/>
  <c r="AB369" i="22"/>
  <c r="AA369" i="22"/>
  <c r="Z369" i="22"/>
  <c r="Y369" i="22"/>
  <c r="X369" i="22"/>
  <c r="W369" i="22"/>
  <c r="S369" i="22"/>
  <c r="R369" i="22"/>
  <c r="AI369" i="22" s="1"/>
  <c r="Q369" i="22"/>
  <c r="AG368" i="22"/>
  <c r="AF368" i="22"/>
  <c r="AE368" i="22"/>
  <c r="AD368" i="22"/>
  <c r="AC368" i="22"/>
  <c r="AB368" i="22"/>
  <c r="AA368" i="22"/>
  <c r="Z368" i="22"/>
  <c r="Y368" i="22"/>
  <c r="X368" i="22"/>
  <c r="W368" i="22"/>
  <c r="S368" i="22"/>
  <c r="R368" i="22"/>
  <c r="AI368" i="22" s="1"/>
  <c r="Q368" i="22"/>
  <c r="AG367" i="22"/>
  <c r="AF367" i="22"/>
  <c r="AE367" i="22"/>
  <c r="AD367" i="22"/>
  <c r="AC367" i="22"/>
  <c r="AB367" i="22"/>
  <c r="AA367" i="22"/>
  <c r="Z367" i="22"/>
  <c r="Y367" i="22"/>
  <c r="X367" i="22"/>
  <c r="W367" i="22"/>
  <c r="S367" i="22"/>
  <c r="R367" i="22"/>
  <c r="AI367" i="22" s="1"/>
  <c r="Q367" i="22"/>
  <c r="AG366" i="22"/>
  <c r="AF366" i="22"/>
  <c r="AE366" i="22"/>
  <c r="AD366" i="22"/>
  <c r="AC366" i="22"/>
  <c r="AB366" i="22"/>
  <c r="AA366" i="22"/>
  <c r="Z366" i="22"/>
  <c r="Y366" i="22"/>
  <c r="X366" i="22"/>
  <c r="W366" i="22"/>
  <c r="S366" i="22"/>
  <c r="R366" i="22"/>
  <c r="AI366" i="22" s="1"/>
  <c r="Q366" i="22"/>
  <c r="AG365" i="22"/>
  <c r="AF365" i="22"/>
  <c r="AE365" i="22"/>
  <c r="AD365" i="22"/>
  <c r="AC365" i="22"/>
  <c r="AB365" i="22"/>
  <c r="AA365" i="22"/>
  <c r="Z365" i="22"/>
  <c r="Y365" i="22"/>
  <c r="X365" i="22"/>
  <c r="W365" i="22"/>
  <c r="S365" i="22"/>
  <c r="R365" i="22"/>
  <c r="AI365" i="22" s="1"/>
  <c r="Q365" i="22"/>
  <c r="AG364" i="22"/>
  <c r="AF364" i="22"/>
  <c r="AE364" i="22"/>
  <c r="AD364" i="22"/>
  <c r="AC364" i="22"/>
  <c r="AB364" i="22"/>
  <c r="AA364" i="22"/>
  <c r="Z364" i="22"/>
  <c r="Y364" i="22"/>
  <c r="X364" i="22"/>
  <c r="W364" i="22"/>
  <c r="S364" i="22"/>
  <c r="R364" i="22"/>
  <c r="AI364" i="22" s="1"/>
  <c r="Q364" i="22"/>
  <c r="AG363" i="22"/>
  <c r="AF363" i="22"/>
  <c r="AE363" i="22"/>
  <c r="AD363" i="22"/>
  <c r="AC363" i="22"/>
  <c r="AB363" i="22"/>
  <c r="AA363" i="22"/>
  <c r="Z363" i="22"/>
  <c r="Y363" i="22"/>
  <c r="X363" i="22"/>
  <c r="W363" i="22"/>
  <c r="S363" i="22"/>
  <c r="R363" i="22"/>
  <c r="AI363" i="22" s="1"/>
  <c r="Q363" i="22"/>
  <c r="AG362" i="22"/>
  <c r="AF362" i="22"/>
  <c r="AE362" i="22"/>
  <c r="AC362" i="22"/>
  <c r="Z362" i="22"/>
  <c r="Q362" i="22"/>
  <c r="AF361" i="22"/>
  <c r="X361" i="22"/>
  <c r="AD360" i="22"/>
  <c r="AA360" i="22"/>
  <c r="Z360" i="22"/>
  <c r="Y360" i="22"/>
  <c r="X360" i="22"/>
  <c r="W360" i="22"/>
  <c r="S360" i="22"/>
  <c r="R360" i="22"/>
  <c r="AI360" i="22" s="1"/>
  <c r="Q360" i="22"/>
  <c r="AF359" i="22"/>
  <c r="AA359" i="22"/>
  <c r="W359" i="22"/>
  <c r="AG358" i="22"/>
  <c r="AA358" i="22"/>
  <c r="S358" i="22"/>
  <c r="AF357" i="22"/>
  <c r="AG343" i="22"/>
  <c r="X343" i="22"/>
  <c r="T343" i="22"/>
  <c r="AD342" i="22"/>
  <c r="W342" i="22"/>
  <c r="AD341" i="22"/>
  <c r="Z341" i="22"/>
  <c r="W341" i="22"/>
  <c r="S341" i="22"/>
  <c r="AD340" i="22"/>
  <c r="Z340" i="22"/>
  <c r="AB339" i="22"/>
  <c r="W339" i="22"/>
  <c r="S339" i="22"/>
  <c r="AD338" i="22"/>
  <c r="AG336" i="22"/>
  <c r="AA336" i="22"/>
  <c r="X336" i="22"/>
  <c r="Q336" i="22"/>
  <c r="AD335" i="22"/>
  <c r="W335" i="22"/>
  <c r="T335" i="22"/>
  <c r="AF334" i="22"/>
  <c r="Y334" i="22"/>
  <c r="Q334" i="22"/>
  <c r="Y333" i="22"/>
  <c r="S333" i="22"/>
  <c r="AE332" i="22"/>
  <c r="AB332" i="22"/>
  <c r="W332" i="22"/>
  <c r="S332" i="22"/>
  <c r="AD331" i="22"/>
  <c r="Y331" i="22"/>
  <c r="R331" i="22"/>
  <c r="AI331" i="22" s="1"/>
  <c r="AD330" i="22"/>
  <c r="S330" i="22"/>
  <c r="AG329" i="22"/>
  <c r="X329" i="22"/>
  <c r="AE328" i="22"/>
  <c r="AB328" i="22"/>
  <c r="AD327" i="22"/>
  <c r="Z327" i="22"/>
  <c r="S327" i="22"/>
  <c r="AG326" i="22"/>
  <c r="AD326" i="22"/>
  <c r="X326" i="22"/>
  <c r="T326" i="22"/>
  <c r="AG325" i="22"/>
  <c r="AB325" i="22"/>
  <c r="Y325" i="22"/>
  <c r="T325" i="22"/>
  <c r="AB324" i="22"/>
  <c r="Q324" i="22"/>
  <c r="AE323" i="22"/>
  <c r="Z323" i="22"/>
  <c r="R323" i="22"/>
  <c r="AI323" i="22" s="1"/>
  <c r="AE322" i="22"/>
  <c r="AB322" i="22"/>
  <c r="Y322" i="22"/>
  <c r="S322" i="22"/>
  <c r="Q322" i="22"/>
  <c r="AD321" i="22"/>
  <c r="Z321" i="22"/>
  <c r="W321" i="22"/>
  <c r="Q321" i="22"/>
  <c r="AD320" i="22"/>
  <c r="W320" i="22"/>
  <c r="Q320" i="22"/>
  <c r="AB319" i="22"/>
  <c r="X319" i="22"/>
  <c r="R319" i="22"/>
  <c r="AI319" i="22" s="1"/>
  <c r="AG318" i="22"/>
  <c r="AC318" i="22"/>
  <c r="X318" i="22"/>
  <c r="Q318" i="22"/>
  <c r="AC317" i="22"/>
  <c r="X317" i="22"/>
  <c r="T317" i="22"/>
  <c r="AD316" i="22"/>
  <c r="Y316" i="22"/>
  <c r="S316" i="22"/>
  <c r="W310" i="22"/>
  <c r="AE309" i="22"/>
  <c r="S309" i="22"/>
  <c r="Z308" i="22"/>
  <c r="T308" i="22"/>
  <c r="AF307" i="22"/>
  <c r="X307" i="22"/>
  <c r="Q307" i="22"/>
  <c r="AC306" i="22"/>
  <c r="Y306" i="22"/>
  <c r="R306" i="22"/>
  <c r="AI306" i="22" s="1"/>
  <c r="AI305" i="22"/>
  <c r="AB146" i="22"/>
  <c r="S146" i="22"/>
  <c r="AE145" i="22"/>
  <c r="AA145" i="22"/>
  <c r="W145" i="22"/>
  <c r="R145" i="22"/>
  <c r="AI145" i="22" s="1"/>
  <c r="Z144" i="22"/>
  <c r="AE143" i="22"/>
  <c r="AA143" i="22"/>
  <c r="Y143" i="22"/>
  <c r="R143" i="22"/>
  <c r="AI143" i="22" s="1"/>
  <c r="AF142" i="22"/>
  <c r="Y142" i="22"/>
  <c r="R142" i="22"/>
  <c r="AI142" i="22" s="1"/>
  <c r="AF139" i="22"/>
  <c r="AB139" i="22"/>
  <c r="S139" i="22"/>
  <c r="AC138" i="22"/>
  <c r="Y138" i="22"/>
  <c r="X137" i="22"/>
  <c r="S137" i="22"/>
  <c r="AD136" i="22"/>
  <c r="AF135" i="22"/>
  <c r="Y135" i="22"/>
  <c r="AC133" i="22"/>
  <c r="Y133" i="22"/>
  <c r="AE132" i="22"/>
  <c r="T131" i="22"/>
  <c r="R131" i="22"/>
  <c r="AI131" i="22" s="1"/>
  <c r="AC130" i="22"/>
  <c r="X130" i="22"/>
  <c r="AG129" i="22"/>
  <c r="AD128" i="22"/>
  <c r="AG127" i="22"/>
  <c r="Y126" i="22"/>
  <c r="X125" i="22"/>
  <c r="AE124" i="22"/>
  <c r="W124" i="22"/>
  <c r="AD123" i="22"/>
  <c r="X123" i="22"/>
  <c r="Q123" i="22"/>
  <c r="AC122" i="22"/>
  <c r="S122" i="22"/>
  <c r="Z121" i="22"/>
  <c r="S121" i="22"/>
  <c r="AD119" i="22"/>
  <c r="Y119" i="22"/>
  <c r="S117" i="22"/>
  <c r="AA116" i="22"/>
  <c r="AG114" i="22"/>
  <c r="AF113" i="22"/>
  <c r="AA113" i="22"/>
  <c r="AD112" i="22"/>
  <c r="Y112" i="22"/>
  <c r="S112" i="22"/>
  <c r="Z111" i="22"/>
  <c r="S111" i="22"/>
  <c r="T110" i="22"/>
  <c r="AD109" i="22"/>
  <c r="Z109" i="22"/>
  <c r="AC108" i="22"/>
  <c r="AG107" i="22"/>
  <c r="Z107" i="22"/>
  <c r="R106" i="22"/>
  <c r="AI106" i="22" s="1"/>
  <c r="Y104" i="22"/>
  <c r="Q104" i="22"/>
  <c r="Y103" i="22"/>
  <c r="AG102" i="22"/>
  <c r="Z102" i="22"/>
  <c r="AD61" i="22"/>
  <c r="Y61" i="22"/>
  <c r="W61" i="22"/>
  <c r="W60" i="22"/>
  <c r="AE58" i="22"/>
  <c r="AA58" i="22"/>
  <c r="R58" i="22"/>
  <c r="W57" i="22"/>
  <c r="AD56" i="22"/>
  <c r="R56" i="22"/>
  <c r="AF55" i="22"/>
  <c r="Y55" i="22"/>
  <c r="AE54" i="22"/>
  <c r="S53" i="22"/>
  <c r="Z52" i="22"/>
  <c r="Q52" i="22"/>
  <c r="AD51" i="22"/>
  <c r="Y51" i="22"/>
  <c r="AA50" i="22"/>
  <c r="AC49" i="22"/>
  <c r="X49" i="22"/>
  <c r="Q49" i="22"/>
  <c r="Q48" i="22"/>
  <c r="AE45" i="22"/>
  <c r="AD44" i="22"/>
  <c r="AA44" i="22"/>
  <c r="AD43" i="22"/>
  <c r="AE42" i="22"/>
  <c r="W42" i="22"/>
  <c r="R42" i="22"/>
  <c r="AF41" i="22"/>
  <c r="AC40" i="22"/>
  <c r="R40" i="22"/>
  <c r="AC39" i="22"/>
  <c r="AF38" i="22"/>
  <c r="Z38" i="22"/>
  <c r="Q38" i="22"/>
  <c r="AF37" i="22"/>
  <c r="AA37" i="22"/>
  <c r="R37" i="22"/>
  <c r="AG36" i="22"/>
  <c r="X36" i="22"/>
  <c r="AE34" i="22"/>
  <c r="X34" i="22"/>
  <c r="AE32" i="22"/>
  <c r="AF31" i="22"/>
  <c r="AF30" i="22"/>
  <c r="AB30" i="22"/>
  <c r="AA28" i="22"/>
  <c r="Q28" i="22"/>
  <c r="AF26" i="22"/>
  <c r="AC26" i="22"/>
  <c r="AD25" i="22"/>
  <c r="AB24" i="22"/>
  <c r="Y24" i="22"/>
  <c r="R24" i="22"/>
  <c r="AG23" i="22"/>
  <c r="S23" i="22"/>
  <c r="Q21" i="22"/>
  <c r="AF20" i="22"/>
  <c r="AC20" i="22"/>
  <c r="R19" i="22"/>
  <c r="R18" i="22"/>
  <c r="Q15" i="22"/>
  <c r="S14" i="22"/>
  <c r="AE13" i="22"/>
  <c r="AA13" i="22"/>
  <c r="R13" i="22"/>
  <c r="AC12" i="22"/>
  <c r="Y12" i="22"/>
  <c r="S12" i="22"/>
  <c r="AB11" i="22"/>
  <c r="AC9" i="22"/>
  <c r="S7" i="22"/>
  <c r="AG6" i="22"/>
  <c r="X6" i="22"/>
  <c r="Q305" i="22"/>
  <c r="T305" i="22" s="1"/>
  <c r="AG304" i="22"/>
  <c r="AF304" i="22"/>
  <c r="AE304" i="22"/>
  <c r="AD304" i="22"/>
  <c r="AC304" i="22"/>
  <c r="AB304" i="22"/>
  <c r="AA304" i="22"/>
  <c r="Z304" i="22"/>
  <c r="Y304" i="22"/>
  <c r="X304" i="22"/>
  <c r="W304" i="22"/>
  <c r="S304" i="22"/>
  <c r="R304" i="22"/>
  <c r="AI304" i="22" s="1"/>
  <c r="Q304" i="22"/>
  <c r="AG303" i="22"/>
  <c r="AF303" i="22"/>
  <c r="AE303" i="22"/>
  <c r="AD303" i="22"/>
  <c r="AC303" i="22"/>
  <c r="AB303" i="22"/>
  <c r="AA303" i="22"/>
  <c r="Z303" i="22"/>
  <c r="Y303" i="22"/>
  <c r="X303" i="22"/>
  <c r="W303" i="22"/>
  <c r="S303" i="22"/>
  <c r="R303" i="22"/>
  <c r="AI303" i="22" s="1"/>
  <c r="Q303" i="22"/>
  <c r="AG302" i="22"/>
  <c r="AF302" i="22"/>
  <c r="AE302" i="22"/>
  <c r="AD302" i="22"/>
  <c r="AC302" i="22"/>
  <c r="AB302" i="22"/>
  <c r="AA302" i="22"/>
  <c r="Z302" i="22"/>
  <c r="Y302" i="22"/>
  <c r="X302" i="22"/>
  <c r="W302" i="22"/>
  <c r="S302" i="22"/>
  <c r="R302" i="22"/>
  <c r="AI302" i="22" s="1"/>
  <c r="Q302" i="22"/>
  <c r="AG301" i="22"/>
  <c r="AF301" i="22"/>
  <c r="AE301" i="22"/>
  <c r="AD301" i="22"/>
  <c r="AC301" i="22"/>
  <c r="AB301" i="22"/>
  <c r="AA301" i="22"/>
  <c r="Z301" i="22"/>
  <c r="Y301" i="22"/>
  <c r="X301" i="22"/>
  <c r="W301" i="22"/>
  <c r="S301" i="22"/>
  <c r="R301" i="22"/>
  <c r="AI301" i="22" s="1"/>
  <c r="Q301" i="22"/>
  <c r="AG300" i="22"/>
  <c r="AF300" i="22"/>
  <c r="AE300" i="22"/>
  <c r="AD300" i="22"/>
  <c r="AC300" i="22"/>
  <c r="AB300" i="22"/>
  <c r="AA300" i="22"/>
  <c r="Z300" i="22"/>
  <c r="Y300" i="22"/>
  <c r="X300" i="22"/>
  <c r="W300" i="22"/>
  <c r="S300" i="22"/>
  <c r="R300" i="22"/>
  <c r="AI300" i="22" s="1"/>
  <c r="Q300" i="22"/>
  <c r="AG299" i="22"/>
  <c r="AF299" i="22"/>
  <c r="AE299" i="22"/>
  <c r="AD299" i="22"/>
  <c r="AC299" i="22"/>
  <c r="AB299" i="22"/>
  <c r="AA299" i="22"/>
  <c r="Z299" i="22"/>
  <c r="Y299" i="22"/>
  <c r="X299" i="22"/>
  <c r="W299" i="22"/>
  <c r="S299" i="22"/>
  <c r="R299" i="22"/>
  <c r="AI299" i="22" s="1"/>
  <c r="Q299" i="22"/>
  <c r="AG298" i="22"/>
  <c r="AF298" i="22"/>
  <c r="AE298" i="22"/>
  <c r="AD298" i="22"/>
  <c r="AC298" i="22"/>
  <c r="AB298" i="22"/>
  <c r="AA298" i="22"/>
  <c r="Z298" i="22"/>
  <c r="Y298" i="22"/>
  <c r="X298" i="22"/>
  <c r="W298" i="22"/>
  <c r="S298" i="22"/>
  <c r="R298" i="22"/>
  <c r="AI298" i="22" s="1"/>
  <c r="Q298" i="22"/>
  <c r="AG297" i="22"/>
  <c r="AF297" i="22"/>
  <c r="AE297" i="22"/>
  <c r="AD297" i="22"/>
  <c r="AC297" i="22"/>
  <c r="AB297" i="22"/>
  <c r="AA297" i="22"/>
  <c r="Z297" i="22"/>
  <c r="Y297" i="22"/>
  <c r="X297" i="22"/>
  <c r="W297" i="22"/>
  <c r="S297" i="22"/>
  <c r="R297" i="22"/>
  <c r="AI297" i="22" s="1"/>
  <c r="Q297" i="22"/>
  <c r="AG296" i="22"/>
  <c r="AF296" i="22"/>
  <c r="AE296" i="22"/>
  <c r="AD296" i="22"/>
  <c r="AC296" i="22"/>
  <c r="AB296" i="22"/>
  <c r="AA296" i="22"/>
  <c r="Z296" i="22"/>
  <c r="Y296" i="22"/>
  <c r="X296" i="22"/>
  <c r="W296" i="22"/>
  <c r="S296" i="22"/>
  <c r="R296" i="22"/>
  <c r="AI296" i="22" s="1"/>
  <c r="Q296" i="22"/>
  <c r="AG295" i="22"/>
  <c r="AF295" i="22"/>
  <c r="AE295" i="22"/>
  <c r="AD295" i="22"/>
  <c r="AC295" i="22"/>
  <c r="AB295" i="22"/>
  <c r="AA295" i="22"/>
  <c r="Z295" i="22"/>
  <c r="Y295" i="22"/>
  <c r="X295" i="22"/>
  <c r="W295" i="22"/>
  <c r="S295" i="22"/>
  <c r="R295" i="22"/>
  <c r="AI295" i="22" s="1"/>
  <c r="Q295" i="22"/>
  <c r="AG294" i="22"/>
  <c r="AF294" i="22"/>
  <c r="AE294" i="22"/>
  <c r="AD294" i="22"/>
  <c r="AC294" i="22"/>
  <c r="AB294" i="22"/>
  <c r="AA294" i="22"/>
  <c r="Z294" i="22"/>
  <c r="Y294" i="22"/>
  <c r="X294" i="22"/>
  <c r="W294" i="22"/>
  <c r="S294" i="22"/>
  <c r="R294" i="22"/>
  <c r="AI294" i="22" s="1"/>
  <c r="Q294" i="22"/>
  <c r="AG292" i="22"/>
  <c r="AF292" i="22"/>
  <c r="AE292" i="22"/>
  <c r="AD292" i="22"/>
  <c r="AC292" i="22"/>
  <c r="AB292" i="22"/>
  <c r="AA292" i="22"/>
  <c r="Z292" i="22"/>
  <c r="Y292" i="22"/>
  <c r="X292" i="22"/>
  <c r="W292" i="22"/>
  <c r="S292" i="22"/>
  <c r="R292" i="22"/>
  <c r="AI292" i="22" s="1"/>
  <c r="Q292" i="22"/>
  <c r="AG291" i="22"/>
  <c r="AF291" i="22"/>
  <c r="AE291" i="22"/>
  <c r="AD291" i="22"/>
  <c r="AC291" i="22"/>
  <c r="AB291" i="22"/>
  <c r="AA291" i="22"/>
  <c r="Z291" i="22"/>
  <c r="Y291" i="22"/>
  <c r="X291" i="22"/>
  <c r="W291" i="22"/>
  <c r="S291" i="22"/>
  <c r="R291" i="22"/>
  <c r="AI291" i="22" s="1"/>
  <c r="Q291" i="22"/>
  <c r="AG290" i="22"/>
  <c r="AF290" i="22"/>
  <c r="AE290" i="22"/>
  <c r="AD290" i="22"/>
  <c r="AC290" i="22"/>
  <c r="AB290" i="22"/>
  <c r="AA290" i="22"/>
  <c r="Z290" i="22"/>
  <c r="Y290" i="22"/>
  <c r="X290" i="22"/>
  <c r="W290" i="22"/>
  <c r="S290" i="22"/>
  <c r="R290" i="22"/>
  <c r="AI290" i="22" s="1"/>
  <c r="Q290" i="22"/>
  <c r="AG289" i="22"/>
  <c r="AF289" i="22"/>
  <c r="AE289" i="22"/>
  <c r="AD289" i="22"/>
  <c r="AC289" i="22"/>
  <c r="AB289" i="22"/>
  <c r="AA289" i="22"/>
  <c r="Z289" i="22"/>
  <c r="Y289" i="22"/>
  <c r="X289" i="22"/>
  <c r="W289" i="22"/>
  <c r="S289" i="22"/>
  <c r="R289" i="22"/>
  <c r="AI289" i="22" s="1"/>
  <c r="Q289" i="22"/>
  <c r="AG288" i="22"/>
  <c r="AF288" i="22"/>
  <c r="AE288" i="22"/>
  <c r="AD288" i="22"/>
  <c r="AC288" i="22"/>
  <c r="AB288" i="22"/>
  <c r="AA288" i="22"/>
  <c r="Z288" i="22"/>
  <c r="Y288" i="22"/>
  <c r="X288" i="22"/>
  <c r="W288" i="22"/>
  <c r="S288" i="22"/>
  <c r="R288" i="22"/>
  <c r="AI288" i="22" s="1"/>
  <c r="Q288" i="22"/>
  <c r="AG287" i="22"/>
  <c r="AF287" i="22"/>
  <c r="AE287" i="22"/>
  <c r="AD287" i="22"/>
  <c r="AC287" i="22"/>
  <c r="AB287" i="22"/>
  <c r="AA287" i="22"/>
  <c r="Z287" i="22"/>
  <c r="Y287" i="22"/>
  <c r="X287" i="22"/>
  <c r="W287" i="22"/>
  <c r="S287" i="22"/>
  <c r="R287" i="22"/>
  <c r="AI287" i="22" s="1"/>
  <c r="Q287" i="22"/>
  <c r="AG286" i="22"/>
  <c r="AF286" i="22"/>
  <c r="AE286" i="22"/>
  <c r="AD286" i="22"/>
  <c r="AC286" i="22"/>
  <c r="AB286" i="22"/>
  <c r="AA286" i="22"/>
  <c r="Z286" i="22"/>
  <c r="Y286" i="22"/>
  <c r="X286" i="22"/>
  <c r="W286" i="22"/>
  <c r="S286" i="22"/>
  <c r="R286" i="22"/>
  <c r="AI286" i="22" s="1"/>
  <c r="Q286" i="22"/>
  <c r="AG285" i="22"/>
  <c r="AF285" i="22"/>
  <c r="AE285" i="22"/>
  <c r="AD285" i="22"/>
  <c r="AC285" i="22"/>
  <c r="AB285" i="22"/>
  <c r="AA285" i="22"/>
  <c r="Z285" i="22"/>
  <c r="Y285" i="22"/>
  <c r="X285" i="22"/>
  <c r="W285" i="22"/>
  <c r="S285" i="22"/>
  <c r="R285" i="22"/>
  <c r="AI285" i="22" s="1"/>
  <c r="Q285" i="22"/>
  <c r="AG284" i="22"/>
  <c r="AF284" i="22"/>
  <c r="AE284" i="22"/>
  <c r="AD284" i="22"/>
  <c r="AC284" i="22"/>
  <c r="AB284" i="22"/>
  <c r="AA284" i="22"/>
  <c r="Z284" i="22"/>
  <c r="Y284" i="22"/>
  <c r="X284" i="22"/>
  <c r="W284" i="22"/>
  <c r="S284" i="22"/>
  <c r="R284" i="22"/>
  <c r="AI284" i="22" s="1"/>
  <c r="Q284" i="22"/>
  <c r="AG283" i="22"/>
  <c r="AF283" i="22"/>
  <c r="AE283" i="22"/>
  <c r="AD283" i="22"/>
  <c r="AC283" i="22"/>
  <c r="AB283" i="22"/>
  <c r="AA283" i="22"/>
  <c r="Z283" i="22"/>
  <c r="Y283" i="22"/>
  <c r="X283" i="22"/>
  <c r="W283" i="22"/>
  <c r="S283" i="22"/>
  <c r="R283" i="22"/>
  <c r="AI283" i="22" s="1"/>
  <c r="Q283" i="22"/>
  <c r="AG282" i="22"/>
  <c r="AF282" i="22"/>
  <c r="AE282" i="22"/>
  <c r="AD282" i="22"/>
  <c r="AC282" i="22"/>
  <c r="AB282" i="22"/>
  <c r="AA282" i="22"/>
  <c r="Z282" i="22"/>
  <c r="Y282" i="22"/>
  <c r="X282" i="22"/>
  <c r="W282" i="22"/>
  <c r="S282" i="22"/>
  <c r="R282" i="22"/>
  <c r="AI282" i="22" s="1"/>
  <c r="Q282" i="22"/>
  <c r="AG281" i="22"/>
  <c r="AF281" i="22"/>
  <c r="AE281" i="22"/>
  <c r="AD281" i="22"/>
  <c r="AC281" i="22"/>
  <c r="AB281" i="22"/>
  <c r="AA281" i="22"/>
  <c r="Z281" i="22"/>
  <c r="Y281" i="22"/>
  <c r="X281" i="22"/>
  <c r="W281" i="22"/>
  <c r="S281" i="22"/>
  <c r="R281" i="22"/>
  <c r="AI281" i="22" s="1"/>
  <c r="Q281" i="22"/>
  <c r="AG280" i="22"/>
  <c r="AF280" i="22"/>
  <c r="AE280" i="22"/>
  <c r="AD280" i="22"/>
  <c r="AC280" i="22"/>
  <c r="AB280" i="22"/>
  <c r="AA280" i="22"/>
  <c r="Z280" i="22"/>
  <c r="Y280" i="22"/>
  <c r="X280" i="22"/>
  <c r="W280" i="22"/>
  <c r="S280" i="22"/>
  <c r="R280" i="22"/>
  <c r="AI280" i="22" s="1"/>
  <c r="Q280" i="22"/>
  <c r="AG279" i="22"/>
  <c r="AF279" i="22"/>
  <c r="AE279" i="22"/>
  <c r="AD279" i="22"/>
  <c r="AC279" i="22"/>
  <c r="AB279" i="22"/>
  <c r="AA279" i="22"/>
  <c r="Z279" i="22"/>
  <c r="Y279" i="22"/>
  <c r="X279" i="22"/>
  <c r="W279" i="22"/>
  <c r="S279" i="22"/>
  <c r="R279" i="22"/>
  <c r="AI279" i="22" s="1"/>
  <c r="Q279" i="22"/>
  <c r="AG278" i="22"/>
  <c r="AF278" i="22"/>
  <c r="AE278" i="22"/>
  <c r="AD278" i="22"/>
  <c r="AC278" i="22"/>
  <c r="AB278" i="22"/>
  <c r="AA278" i="22"/>
  <c r="Z278" i="22"/>
  <c r="Y278" i="22"/>
  <c r="X278" i="22"/>
  <c r="W278" i="22"/>
  <c r="S278" i="22"/>
  <c r="R278" i="22"/>
  <c r="AI278" i="22" s="1"/>
  <c r="Q278" i="22"/>
  <c r="AG277" i="22"/>
  <c r="AF277" i="22"/>
  <c r="AE277" i="22"/>
  <c r="AD277" i="22"/>
  <c r="AC277" i="22"/>
  <c r="AB277" i="22"/>
  <c r="AA277" i="22"/>
  <c r="Z277" i="22"/>
  <c r="Y277" i="22"/>
  <c r="X277" i="22"/>
  <c r="W277" i="22"/>
  <c r="S277" i="22"/>
  <c r="R277" i="22"/>
  <c r="AI277" i="22" s="1"/>
  <c r="Q277" i="22"/>
  <c r="AG276" i="22"/>
  <c r="AF276" i="22"/>
  <c r="AE276" i="22"/>
  <c r="AD276" i="22"/>
  <c r="AC276" i="22"/>
  <c r="AB276" i="22"/>
  <c r="AA276" i="22"/>
  <c r="Z276" i="22"/>
  <c r="Y276" i="22"/>
  <c r="X276" i="22"/>
  <c r="W276" i="22"/>
  <c r="S276" i="22"/>
  <c r="R276" i="22"/>
  <c r="AI276" i="22" s="1"/>
  <c r="Q276" i="22"/>
  <c r="AG275" i="22"/>
  <c r="AF275" i="22"/>
  <c r="AE275" i="22"/>
  <c r="AD275" i="22"/>
  <c r="AC275" i="22"/>
  <c r="AB275" i="22"/>
  <c r="AA275" i="22"/>
  <c r="Z275" i="22"/>
  <c r="Y275" i="22"/>
  <c r="X275" i="22"/>
  <c r="W275" i="22"/>
  <c r="S275" i="22"/>
  <c r="R275" i="22"/>
  <c r="AI275" i="22" s="1"/>
  <c r="Q275" i="22"/>
  <c r="AG274" i="22"/>
  <c r="AF274" i="22"/>
  <c r="AE274" i="22"/>
  <c r="AD274" i="22"/>
  <c r="AC274" i="22"/>
  <c r="AB274" i="22"/>
  <c r="AA274" i="22"/>
  <c r="Z274" i="22"/>
  <c r="Y274" i="22"/>
  <c r="X274" i="22"/>
  <c r="W274" i="22"/>
  <c r="S274" i="22"/>
  <c r="R274" i="22"/>
  <c r="AI274" i="22" s="1"/>
  <c r="Q274" i="22"/>
  <c r="AG273" i="22"/>
  <c r="AF273" i="22"/>
  <c r="AE273" i="22"/>
  <c r="AD273" i="22"/>
  <c r="AC273" i="22"/>
  <c r="AB273" i="22"/>
  <c r="AA273" i="22"/>
  <c r="Z273" i="22"/>
  <c r="Y273" i="22"/>
  <c r="X273" i="22"/>
  <c r="W273" i="22"/>
  <c r="S273" i="22"/>
  <c r="R273" i="22"/>
  <c r="AI273" i="22" s="1"/>
  <c r="Q273" i="22"/>
  <c r="AG272" i="22"/>
  <c r="AF272" i="22"/>
  <c r="AE272" i="22"/>
  <c r="AD272" i="22"/>
  <c r="AC272" i="22"/>
  <c r="AB272" i="22"/>
  <c r="AA272" i="22"/>
  <c r="Z272" i="22"/>
  <c r="Y272" i="22"/>
  <c r="X272" i="22"/>
  <c r="W272" i="22"/>
  <c r="S272" i="22"/>
  <c r="R272" i="22"/>
  <c r="AI272" i="22" s="1"/>
  <c r="Q272" i="22"/>
  <c r="AG271" i="22"/>
  <c r="AF271" i="22"/>
  <c r="AE271" i="22"/>
  <c r="AD271" i="22"/>
  <c r="AC271" i="22"/>
  <c r="AB271" i="22"/>
  <c r="AA271" i="22"/>
  <c r="Z271" i="22"/>
  <c r="Y271" i="22"/>
  <c r="X271" i="22"/>
  <c r="W271" i="22"/>
  <c r="S271" i="22"/>
  <c r="R271" i="22"/>
  <c r="AI271" i="22" s="1"/>
  <c r="Q271" i="22"/>
  <c r="AG270" i="22"/>
  <c r="AF270" i="22"/>
  <c r="AE270" i="22"/>
  <c r="AD270" i="22"/>
  <c r="AC270" i="22"/>
  <c r="AB270" i="22"/>
  <c r="AA270" i="22"/>
  <c r="Z270" i="22"/>
  <c r="Y270" i="22"/>
  <c r="X270" i="22"/>
  <c r="W270" i="22"/>
  <c r="S270" i="22"/>
  <c r="R270" i="22"/>
  <c r="AI270" i="22" s="1"/>
  <c r="Q270" i="22"/>
  <c r="AG269" i="22"/>
  <c r="AF269" i="22"/>
  <c r="AE269" i="22"/>
  <c r="AD269" i="22"/>
  <c r="AC269" i="22"/>
  <c r="AB269" i="22"/>
  <c r="AA269" i="22"/>
  <c r="Z269" i="22"/>
  <c r="Y269" i="22"/>
  <c r="X269" i="22"/>
  <c r="W269" i="22"/>
  <c r="S269" i="22"/>
  <c r="R269" i="22"/>
  <c r="AI269" i="22" s="1"/>
  <c r="Q269" i="22"/>
  <c r="AG268" i="22"/>
  <c r="AF268" i="22"/>
  <c r="AE268" i="22"/>
  <c r="AD268" i="22"/>
  <c r="AC268" i="22"/>
  <c r="AB268" i="22"/>
  <c r="AA268" i="22"/>
  <c r="Z268" i="22"/>
  <c r="Y268" i="22"/>
  <c r="X268" i="22"/>
  <c r="W268" i="22"/>
  <c r="S268" i="22"/>
  <c r="R268" i="22"/>
  <c r="AI268" i="22" s="1"/>
  <c r="Q268" i="22"/>
  <c r="AG267" i="22"/>
  <c r="AF267" i="22"/>
  <c r="AE267" i="22"/>
  <c r="AD267" i="22"/>
  <c r="AC267" i="22"/>
  <c r="AB267" i="22"/>
  <c r="AA267" i="22"/>
  <c r="Z267" i="22"/>
  <c r="Y267" i="22"/>
  <c r="X267" i="22"/>
  <c r="W267" i="22"/>
  <c r="S267" i="22"/>
  <c r="R267" i="22"/>
  <c r="AI267" i="22" s="1"/>
  <c r="Q267" i="22"/>
  <c r="AG266" i="22"/>
  <c r="AF266" i="22"/>
  <c r="AE266" i="22"/>
  <c r="AD266" i="22"/>
  <c r="AC266" i="22"/>
  <c r="AB266" i="22"/>
  <c r="AA266" i="22"/>
  <c r="Z266" i="22"/>
  <c r="Y266" i="22"/>
  <c r="X266" i="22"/>
  <c r="W266" i="22"/>
  <c r="S266" i="22"/>
  <c r="R266" i="22"/>
  <c r="AI266" i="22" s="1"/>
  <c r="Q266" i="22"/>
  <c r="AG265" i="22"/>
  <c r="AF265" i="22"/>
  <c r="AE265" i="22"/>
  <c r="AD265" i="22"/>
  <c r="AC265" i="22"/>
  <c r="AB265" i="22"/>
  <c r="AA265" i="22"/>
  <c r="Z265" i="22"/>
  <c r="Y265" i="22"/>
  <c r="X265" i="22"/>
  <c r="W265" i="22"/>
  <c r="S265" i="22"/>
  <c r="R265" i="22"/>
  <c r="AI265" i="22" s="1"/>
  <c r="Q265" i="22"/>
  <c r="AG264" i="22"/>
  <c r="AF264" i="22"/>
  <c r="AE264" i="22"/>
  <c r="AD264" i="22"/>
  <c r="AC264" i="22"/>
  <c r="AB264" i="22"/>
  <c r="AA264" i="22"/>
  <c r="Z264" i="22"/>
  <c r="Y264" i="22"/>
  <c r="X264" i="22"/>
  <c r="W264" i="22"/>
  <c r="S264" i="22"/>
  <c r="R264" i="22"/>
  <c r="AI264" i="22" s="1"/>
  <c r="Q264" i="22"/>
  <c r="AG262" i="22"/>
  <c r="AF262" i="22"/>
  <c r="AE262" i="22"/>
  <c r="AD262" i="22"/>
  <c r="AC262" i="22"/>
  <c r="AB262" i="22"/>
  <c r="AA262" i="22"/>
  <c r="Z262" i="22"/>
  <c r="Y262" i="22"/>
  <c r="X262" i="22"/>
  <c r="W262" i="22"/>
  <c r="S262" i="22"/>
  <c r="R262" i="22"/>
  <c r="AI262" i="22" s="1"/>
  <c r="Q262" i="22"/>
  <c r="AG261" i="22"/>
  <c r="AF261" i="22"/>
  <c r="AE261" i="22"/>
  <c r="AD261" i="22"/>
  <c r="AC261" i="22"/>
  <c r="AB261" i="22"/>
  <c r="AA261" i="22"/>
  <c r="Z261" i="22"/>
  <c r="Y261" i="22"/>
  <c r="X261" i="22"/>
  <c r="W261" i="22"/>
  <c r="S261" i="22"/>
  <c r="R261" i="22"/>
  <c r="AI261" i="22" s="1"/>
  <c r="Q261" i="22"/>
  <c r="AG260" i="22"/>
  <c r="AF260" i="22"/>
  <c r="AE260" i="22"/>
  <c r="AD260" i="22"/>
  <c r="AC260" i="22"/>
  <c r="AB260" i="22"/>
  <c r="AA260" i="22"/>
  <c r="Z260" i="22"/>
  <c r="Y260" i="22"/>
  <c r="X260" i="22"/>
  <c r="W260" i="22"/>
  <c r="S260" i="22"/>
  <c r="R260" i="22"/>
  <c r="AI260" i="22" s="1"/>
  <c r="Q260" i="22"/>
  <c r="AG259" i="22"/>
  <c r="AF259" i="22"/>
  <c r="AE259" i="22"/>
  <c r="AD259" i="22"/>
  <c r="AC259" i="22"/>
  <c r="AB259" i="22"/>
  <c r="AA259" i="22"/>
  <c r="Z259" i="22"/>
  <c r="Y259" i="22"/>
  <c r="X259" i="22"/>
  <c r="W259" i="22"/>
  <c r="S259" i="22"/>
  <c r="R259" i="22"/>
  <c r="AI259" i="22" s="1"/>
  <c r="Q259" i="22"/>
  <c r="AG258" i="22"/>
  <c r="AF258" i="22"/>
  <c r="AE258" i="22"/>
  <c r="AD258" i="22"/>
  <c r="AC258" i="22"/>
  <c r="AB258" i="22"/>
  <c r="AA258" i="22"/>
  <c r="Z258" i="22"/>
  <c r="Y258" i="22"/>
  <c r="X258" i="22"/>
  <c r="W258" i="22"/>
  <c r="S258" i="22"/>
  <c r="R258" i="22"/>
  <c r="AI258" i="22" s="1"/>
  <c r="Q258" i="22"/>
  <c r="AG257" i="22"/>
  <c r="AF257" i="22"/>
  <c r="AE257" i="22"/>
  <c r="AD257" i="22"/>
  <c r="AC257" i="22"/>
  <c r="AB257" i="22"/>
  <c r="AA257" i="22"/>
  <c r="Z257" i="22"/>
  <c r="Y257" i="22"/>
  <c r="X257" i="22"/>
  <c r="W257" i="22"/>
  <c r="S257" i="22"/>
  <c r="R257" i="22"/>
  <c r="AI257" i="22" s="1"/>
  <c r="Q257" i="22"/>
  <c r="AG256" i="22"/>
  <c r="AF256" i="22"/>
  <c r="AE256" i="22"/>
  <c r="AD256" i="22"/>
  <c r="AC256" i="22"/>
  <c r="AB256" i="22"/>
  <c r="AA256" i="22"/>
  <c r="Z256" i="22"/>
  <c r="Y256" i="22"/>
  <c r="X256" i="22"/>
  <c r="W256" i="22"/>
  <c r="S256" i="22"/>
  <c r="R256" i="22"/>
  <c r="AI256" i="22" s="1"/>
  <c r="Q256" i="22"/>
  <c r="AG255" i="22"/>
  <c r="AF255" i="22"/>
  <c r="AE255" i="22"/>
  <c r="AD255" i="22"/>
  <c r="AC255" i="22"/>
  <c r="AB255" i="22"/>
  <c r="AA255" i="22"/>
  <c r="Z255" i="22"/>
  <c r="Y255" i="22"/>
  <c r="X255" i="22"/>
  <c r="W255" i="22"/>
  <c r="S255" i="22"/>
  <c r="R255" i="22"/>
  <c r="AI255" i="22" s="1"/>
  <c r="Q255" i="22"/>
  <c r="AG254" i="22"/>
  <c r="AF254" i="22"/>
  <c r="AE254" i="22"/>
  <c r="AD254" i="22"/>
  <c r="AC254" i="22"/>
  <c r="AB254" i="22"/>
  <c r="AA254" i="22"/>
  <c r="Z254" i="22"/>
  <c r="Y254" i="22"/>
  <c r="X254" i="22"/>
  <c r="W254" i="22"/>
  <c r="S254" i="22"/>
  <c r="R254" i="22"/>
  <c r="AI254" i="22" s="1"/>
  <c r="Q254" i="22"/>
  <c r="AG253" i="22"/>
  <c r="AF253" i="22"/>
  <c r="AE253" i="22"/>
  <c r="AD253" i="22"/>
  <c r="AC253" i="22"/>
  <c r="AB253" i="22"/>
  <c r="AA253" i="22"/>
  <c r="Z253" i="22"/>
  <c r="Y253" i="22"/>
  <c r="X253" i="22"/>
  <c r="W253" i="22"/>
  <c r="S253" i="22"/>
  <c r="R253" i="22"/>
  <c r="AI253" i="22" s="1"/>
  <c r="Q253" i="22"/>
  <c r="AG252" i="22"/>
  <c r="AF252" i="22"/>
  <c r="AE252" i="22"/>
  <c r="AD252" i="22"/>
  <c r="AC252" i="22"/>
  <c r="AB252" i="22"/>
  <c r="AA252" i="22"/>
  <c r="Z252" i="22"/>
  <c r="Y252" i="22"/>
  <c r="X252" i="22"/>
  <c r="W252" i="22"/>
  <c r="S252" i="22"/>
  <c r="R252" i="22"/>
  <c r="AI252" i="22" s="1"/>
  <c r="Q252" i="22"/>
  <c r="AG251" i="22"/>
  <c r="AF251" i="22"/>
  <c r="AE251" i="22"/>
  <c r="AD251" i="22"/>
  <c r="AC251" i="22"/>
  <c r="AB251" i="22"/>
  <c r="AA251" i="22"/>
  <c r="Z251" i="22"/>
  <c r="Y251" i="22"/>
  <c r="X251" i="22"/>
  <c r="W251" i="22"/>
  <c r="S251" i="22"/>
  <c r="R251" i="22"/>
  <c r="AI251" i="22" s="1"/>
  <c r="Q251" i="22"/>
  <c r="AG250" i="22"/>
  <c r="AF250" i="22"/>
  <c r="AE250" i="22"/>
  <c r="AD250" i="22"/>
  <c r="AC250" i="22"/>
  <c r="AB250" i="22"/>
  <c r="AA250" i="22"/>
  <c r="Z250" i="22"/>
  <c r="Y250" i="22"/>
  <c r="X250" i="22"/>
  <c r="W250" i="22"/>
  <c r="S250" i="22"/>
  <c r="R250" i="22"/>
  <c r="AI250" i="22" s="1"/>
  <c r="Q250" i="22"/>
  <c r="AG249" i="22"/>
  <c r="AF249" i="22"/>
  <c r="AE249" i="22"/>
  <c r="AD249" i="22"/>
  <c r="AC249" i="22"/>
  <c r="AB249" i="22"/>
  <c r="AA249" i="22"/>
  <c r="Z249" i="22"/>
  <c r="Y249" i="22"/>
  <c r="X249" i="22"/>
  <c r="W249" i="22"/>
  <c r="S249" i="22"/>
  <c r="R249" i="22"/>
  <c r="AI249" i="22" s="1"/>
  <c r="Q249" i="22"/>
  <c r="AG248" i="22"/>
  <c r="AF248" i="22"/>
  <c r="AE248" i="22"/>
  <c r="AD248" i="22"/>
  <c r="AC248" i="22"/>
  <c r="AB248" i="22"/>
  <c r="AA248" i="22"/>
  <c r="Z248" i="22"/>
  <c r="Y248" i="22"/>
  <c r="X248" i="22"/>
  <c r="W248" i="22"/>
  <c r="S248" i="22"/>
  <c r="R248" i="22"/>
  <c r="AI248" i="22" s="1"/>
  <c r="Q248" i="22"/>
  <c r="AG247" i="22"/>
  <c r="AF247" i="22"/>
  <c r="AE247" i="22"/>
  <c r="AD247" i="22"/>
  <c r="AC247" i="22"/>
  <c r="AB247" i="22"/>
  <c r="AA247" i="22"/>
  <c r="Z247" i="22"/>
  <c r="Y247" i="22"/>
  <c r="X247" i="22"/>
  <c r="W247" i="22"/>
  <c r="S247" i="22"/>
  <c r="R247" i="22"/>
  <c r="AI247" i="22" s="1"/>
  <c r="Q247" i="22"/>
  <c r="AG246" i="22"/>
  <c r="AF246" i="22"/>
  <c r="AE246" i="22"/>
  <c r="AD246" i="22"/>
  <c r="AC246" i="22"/>
  <c r="AB246" i="22"/>
  <c r="AA246" i="22"/>
  <c r="Z246" i="22"/>
  <c r="Y246" i="22"/>
  <c r="X246" i="22"/>
  <c r="W246" i="22"/>
  <c r="S246" i="22"/>
  <c r="R246" i="22"/>
  <c r="AI246" i="22" s="1"/>
  <c r="Q246" i="22"/>
  <c r="AG245" i="22"/>
  <c r="AF245" i="22"/>
  <c r="AE245" i="22"/>
  <c r="AD245" i="22"/>
  <c r="AC245" i="22"/>
  <c r="AB245" i="22"/>
  <c r="AA245" i="22"/>
  <c r="Z245" i="22"/>
  <c r="Y245" i="22"/>
  <c r="X245" i="22"/>
  <c r="W245" i="22"/>
  <c r="S245" i="22"/>
  <c r="R245" i="22"/>
  <c r="AI245" i="22" s="1"/>
  <c r="Q245" i="22"/>
  <c r="AG244" i="22"/>
  <c r="AF244" i="22"/>
  <c r="AE244" i="22"/>
  <c r="AD244" i="22"/>
  <c r="AC244" i="22"/>
  <c r="AB244" i="22"/>
  <c r="AA244" i="22"/>
  <c r="Z244" i="22"/>
  <c r="Y244" i="22"/>
  <c r="X244" i="22"/>
  <c r="W244" i="22"/>
  <c r="S244" i="22"/>
  <c r="R244" i="22"/>
  <c r="AI244" i="22" s="1"/>
  <c r="Q244" i="22"/>
  <c r="AG243" i="22"/>
  <c r="AF243" i="22"/>
  <c r="AE243" i="22"/>
  <c r="AD243" i="22"/>
  <c r="AC243" i="22"/>
  <c r="AB243" i="22"/>
  <c r="AA243" i="22"/>
  <c r="Z243" i="22"/>
  <c r="Y243" i="22"/>
  <c r="X243" i="22"/>
  <c r="W243" i="22"/>
  <c r="S243" i="22"/>
  <c r="R243" i="22"/>
  <c r="AI243" i="22" s="1"/>
  <c r="Q243" i="22"/>
  <c r="AG241" i="22"/>
  <c r="AF241" i="22"/>
  <c r="AE241" i="22"/>
  <c r="AD241" i="22"/>
  <c r="AC241" i="22"/>
  <c r="AB241" i="22"/>
  <c r="AA241" i="22"/>
  <c r="Z241" i="22"/>
  <c r="Y241" i="22"/>
  <c r="X241" i="22"/>
  <c r="W241" i="22"/>
  <c r="S241" i="22"/>
  <c r="R241" i="22"/>
  <c r="AI241" i="22" s="1"/>
  <c r="Q241" i="22"/>
  <c r="AG240" i="22"/>
  <c r="AF240" i="22"/>
  <c r="AE240" i="22"/>
  <c r="AD240" i="22"/>
  <c r="AC240" i="22"/>
  <c r="AB240" i="22"/>
  <c r="AA240" i="22"/>
  <c r="Z240" i="22"/>
  <c r="Y240" i="22"/>
  <c r="X240" i="22"/>
  <c r="W240" i="22"/>
  <c r="S240" i="22"/>
  <c r="R240" i="22"/>
  <c r="AI240" i="22" s="1"/>
  <c r="Q240" i="22"/>
  <c r="AG239" i="22"/>
  <c r="AF239" i="22"/>
  <c r="AE239" i="22"/>
  <c r="AD239" i="22"/>
  <c r="AC239" i="22"/>
  <c r="AB239" i="22"/>
  <c r="AA239" i="22"/>
  <c r="Z239" i="22"/>
  <c r="Y239" i="22"/>
  <c r="X239" i="22"/>
  <c r="W239" i="22"/>
  <c r="S239" i="22"/>
  <c r="R239" i="22"/>
  <c r="AI239" i="22" s="1"/>
  <c r="Q239" i="22"/>
  <c r="AG238" i="22"/>
  <c r="AF238" i="22"/>
  <c r="AE238" i="22"/>
  <c r="AD238" i="22"/>
  <c r="AC238" i="22"/>
  <c r="AB238" i="22"/>
  <c r="AA238" i="22"/>
  <c r="Z238" i="22"/>
  <c r="Y238" i="22"/>
  <c r="X238" i="22"/>
  <c r="W238" i="22"/>
  <c r="S238" i="22"/>
  <c r="R238" i="22"/>
  <c r="AI238" i="22" s="1"/>
  <c r="Q238" i="22"/>
  <c r="AG237" i="22"/>
  <c r="AF237" i="22"/>
  <c r="AE237" i="22"/>
  <c r="AD237" i="22"/>
  <c r="AC237" i="22"/>
  <c r="AB237" i="22"/>
  <c r="AA237" i="22"/>
  <c r="Z237" i="22"/>
  <c r="Y237" i="22"/>
  <c r="X237" i="22"/>
  <c r="W237" i="22"/>
  <c r="S237" i="22"/>
  <c r="R237" i="22"/>
  <c r="AI237" i="22" s="1"/>
  <c r="Q237" i="22"/>
  <c r="AG236" i="22"/>
  <c r="AF236" i="22"/>
  <c r="AE236" i="22"/>
  <c r="AD236" i="22"/>
  <c r="AC236" i="22"/>
  <c r="AB236" i="22"/>
  <c r="AA236" i="22"/>
  <c r="Z236" i="22"/>
  <c r="Y236" i="22"/>
  <c r="X236" i="22"/>
  <c r="W236" i="22"/>
  <c r="S236" i="22"/>
  <c r="R236" i="22"/>
  <c r="AI236" i="22" s="1"/>
  <c r="Q236" i="22"/>
  <c r="AG235" i="22"/>
  <c r="AF235" i="22"/>
  <c r="AE235" i="22"/>
  <c r="AD235" i="22"/>
  <c r="AC235" i="22"/>
  <c r="AB235" i="22"/>
  <c r="AA235" i="22"/>
  <c r="Z235" i="22"/>
  <c r="Y235" i="22"/>
  <c r="X235" i="22"/>
  <c r="W235" i="22"/>
  <c r="S235" i="22"/>
  <c r="R235" i="22"/>
  <c r="AI235" i="22" s="1"/>
  <c r="Q235" i="22"/>
  <c r="AG234" i="22"/>
  <c r="AF234" i="22"/>
  <c r="AE234" i="22"/>
  <c r="AD234" i="22"/>
  <c r="AC234" i="22"/>
  <c r="AB234" i="22"/>
  <c r="AA234" i="22"/>
  <c r="Z234" i="22"/>
  <c r="Y234" i="22"/>
  <c r="X234" i="22"/>
  <c r="W234" i="22"/>
  <c r="S234" i="22"/>
  <c r="R234" i="22"/>
  <c r="AI234" i="22" s="1"/>
  <c r="Q234" i="22"/>
  <c r="AG233" i="22"/>
  <c r="AF233" i="22"/>
  <c r="AE233" i="22"/>
  <c r="AD233" i="22"/>
  <c r="AC233" i="22"/>
  <c r="AB233" i="22"/>
  <c r="AA233" i="22"/>
  <c r="Z233" i="22"/>
  <c r="Y233" i="22"/>
  <c r="X233" i="22"/>
  <c r="W233" i="22"/>
  <c r="S233" i="22"/>
  <c r="R233" i="22"/>
  <c r="AI233" i="22" s="1"/>
  <c r="Q233" i="22"/>
  <c r="AG232" i="22"/>
  <c r="AF232" i="22"/>
  <c r="AE232" i="22"/>
  <c r="AD232" i="22"/>
  <c r="AC232" i="22"/>
  <c r="AB232" i="22"/>
  <c r="AA232" i="22"/>
  <c r="Z232" i="22"/>
  <c r="Y232" i="22"/>
  <c r="X232" i="22"/>
  <c r="W232" i="22"/>
  <c r="S232" i="22"/>
  <c r="R232" i="22"/>
  <c r="AI232" i="22" s="1"/>
  <c r="Q232" i="22"/>
  <c r="AG231" i="22"/>
  <c r="AF231" i="22"/>
  <c r="AE231" i="22"/>
  <c r="AD231" i="22"/>
  <c r="AC231" i="22"/>
  <c r="AB231" i="22"/>
  <c r="AA231" i="22"/>
  <c r="Z231" i="22"/>
  <c r="Y231" i="22"/>
  <c r="X231" i="22"/>
  <c r="W231" i="22"/>
  <c r="S231" i="22"/>
  <c r="R231" i="22"/>
  <c r="AI231" i="22" s="1"/>
  <c r="Q231" i="22"/>
  <c r="AG230" i="22"/>
  <c r="AF230" i="22"/>
  <c r="AE230" i="22"/>
  <c r="AD230" i="22"/>
  <c r="AC230" i="22"/>
  <c r="AB230" i="22"/>
  <c r="AA230" i="22"/>
  <c r="Z230" i="22"/>
  <c r="Y230" i="22"/>
  <c r="X230" i="22"/>
  <c r="W230" i="22"/>
  <c r="S230" i="22"/>
  <c r="R230" i="22"/>
  <c r="AI230" i="22" s="1"/>
  <c r="Q230" i="22"/>
  <c r="AG229" i="22"/>
  <c r="AF229" i="22"/>
  <c r="AE229" i="22"/>
  <c r="AD229" i="22"/>
  <c r="AC229" i="22"/>
  <c r="AB229" i="22"/>
  <c r="AA229" i="22"/>
  <c r="Z229" i="22"/>
  <c r="Y229" i="22"/>
  <c r="X229" i="22"/>
  <c r="W229" i="22"/>
  <c r="S229" i="22"/>
  <c r="R229" i="22"/>
  <c r="AI229" i="22" s="1"/>
  <c r="Q229" i="22"/>
  <c r="AG228" i="22"/>
  <c r="AF228" i="22"/>
  <c r="AE228" i="22"/>
  <c r="AD228" i="22"/>
  <c r="AC228" i="22"/>
  <c r="AB228" i="22"/>
  <c r="AA228" i="22"/>
  <c r="Z228" i="22"/>
  <c r="Y228" i="22"/>
  <c r="X228" i="22"/>
  <c r="W228" i="22"/>
  <c r="S228" i="22"/>
  <c r="R228" i="22"/>
  <c r="AI228" i="22" s="1"/>
  <c r="Q228" i="22"/>
  <c r="AG227" i="22"/>
  <c r="AF227" i="22"/>
  <c r="AE227" i="22"/>
  <c r="AD227" i="22"/>
  <c r="AC227" i="22"/>
  <c r="AB227" i="22"/>
  <c r="AA227" i="22"/>
  <c r="Z227" i="22"/>
  <c r="Y227" i="22"/>
  <c r="X227" i="22"/>
  <c r="W227" i="22"/>
  <c r="S227" i="22"/>
  <c r="R227" i="22"/>
  <c r="AI227" i="22" s="1"/>
  <c r="Q227" i="22"/>
  <c r="AG226" i="22"/>
  <c r="AF226" i="22"/>
  <c r="AE226" i="22"/>
  <c r="AD226" i="22"/>
  <c r="AC226" i="22"/>
  <c r="AB226" i="22"/>
  <c r="AA226" i="22"/>
  <c r="Z226" i="22"/>
  <c r="Y226" i="22"/>
  <c r="X226" i="22"/>
  <c r="W226" i="22"/>
  <c r="S226" i="22"/>
  <c r="R226" i="22"/>
  <c r="AI226" i="22" s="1"/>
  <c r="Q226" i="22"/>
  <c r="AG225" i="22"/>
  <c r="AF225" i="22"/>
  <c r="AE225" i="22"/>
  <c r="AD225" i="22"/>
  <c r="AC225" i="22"/>
  <c r="AB225" i="22"/>
  <c r="AA225" i="22"/>
  <c r="Z225" i="22"/>
  <c r="Y225" i="22"/>
  <c r="X225" i="22"/>
  <c r="W225" i="22"/>
  <c r="S225" i="22"/>
  <c r="R225" i="22"/>
  <c r="AI225" i="22" s="1"/>
  <c r="Q225" i="22"/>
  <c r="AG224" i="22"/>
  <c r="AF224" i="22"/>
  <c r="AE224" i="22"/>
  <c r="AD224" i="22"/>
  <c r="AC224" i="22"/>
  <c r="AB224" i="22"/>
  <c r="AA224" i="22"/>
  <c r="Z224" i="22"/>
  <c r="Y224" i="22"/>
  <c r="X224" i="22"/>
  <c r="W224" i="22"/>
  <c r="S224" i="22"/>
  <c r="R224" i="22"/>
  <c r="AI224" i="22" s="1"/>
  <c r="Q224" i="22"/>
  <c r="AG223" i="22"/>
  <c r="AF223" i="22"/>
  <c r="AE223" i="22"/>
  <c r="AD223" i="22"/>
  <c r="AC223" i="22"/>
  <c r="AB223" i="22"/>
  <c r="AA223" i="22"/>
  <c r="Z223" i="22"/>
  <c r="Y223" i="22"/>
  <c r="X223" i="22"/>
  <c r="W223" i="22"/>
  <c r="S223" i="22"/>
  <c r="R223" i="22"/>
  <c r="AI223" i="22" s="1"/>
  <c r="Q223" i="22"/>
  <c r="AG222" i="22"/>
  <c r="AF222" i="22"/>
  <c r="AE222" i="22"/>
  <c r="AD222" i="22"/>
  <c r="AC222" i="22"/>
  <c r="AB222" i="22"/>
  <c r="AA222" i="22"/>
  <c r="Z222" i="22"/>
  <c r="Y222" i="22"/>
  <c r="X222" i="22"/>
  <c r="W222" i="22"/>
  <c r="S222" i="22"/>
  <c r="R222" i="22"/>
  <c r="AI222" i="22" s="1"/>
  <c r="Q222" i="22"/>
  <c r="AG221" i="22"/>
  <c r="AF221" i="22"/>
  <c r="AE221" i="22"/>
  <c r="AD221" i="22"/>
  <c r="AC221" i="22"/>
  <c r="AB221" i="22"/>
  <c r="AA221" i="22"/>
  <c r="Z221" i="22"/>
  <c r="Y221" i="22"/>
  <c r="X221" i="22"/>
  <c r="W221" i="22"/>
  <c r="S221" i="22"/>
  <c r="R221" i="22"/>
  <c r="AI221" i="22" s="1"/>
  <c r="Q221" i="22"/>
  <c r="AG220" i="22"/>
  <c r="AF220" i="22"/>
  <c r="AE220" i="22"/>
  <c r="AD220" i="22"/>
  <c r="AC220" i="22"/>
  <c r="AB220" i="22"/>
  <c r="AA220" i="22"/>
  <c r="Z220" i="22"/>
  <c r="Y220" i="22"/>
  <c r="X220" i="22"/>
  <c r="W220" i="22"/>
  <c r="S220" i="22"/>
  <c r="R220" i="22"/>
  <c r="AI220" i="22" s="1"/>
  <c r="Q220" i="22"/>
  <c r="AG219" i="22"/>
  <c r="AF219" i="22"/>
  <c r="AE219" i="22"/>
  <c r="AD219" i="22"/>
  <c r="AC219" i="22"/>
  <c r="AB219" i="22"/>
  <c r="AA219" i="22"/>
  <c r="Z219" i="22"/>
  <c r="Y219" i="22"/>
  <c r="X219" i="22"/>
  <c r="W219" i="22"/>
  <c r="S219" i="22"/>
  <c r="R219" i="22"/>
  <c r="AI219" i="22" s="1"/>
  <c r="Q219" i="22"/>
  <c r="AG218" i="22"/>
  <c r="AF218" i="22"/>
  <c r="AE218" i="22"/>
  <c r="AD218" i="22"/>
  <c r="AC218" i="22"/>
  <c r="AB218" i="22"/>
  <c r="AA218" i="22"/>
  <c r="Z218" i="22"/>
  <c r="Y218" i="22"/>
  <c r="X218" i="22"/>
  <c r="W218" i="22"/>
  <c r="S218" i="22"/>
  <c r="R218" i="22"/>
  <c r="AI218" i="22" s="1"/>
  <c r="Q218" i="22"/>
  <c r="AG217" i="22"/>
  <c r="AF217" i="22"/>
  <c r="AE217" i="22"/>
  <c r="AD217" i="22"/>
  <c r="AC217" i="22"/>
  <c r="AB217" i="22"/>
  <c r="AA217" i="22"/>
  <c r="Z217" i="22"/>
  <c r="Y217" i="22"/>
  <c r="X217" i="22"/>
  <c r="W217" i="22"/>
  <c r="S217" i="22"/>
  <c r="R217" i="22"/>
  <c r="AI217" i="22" s="1"/>
  <c r="Q217" i="22"/>
  <c r="AG216" i="22"/>
  <c r="AF216" i="22"/>
  <c r="AE216" i="22"/>
  <c r="AD216" i="22"/>
  <c r="AC216" i="22"/>
  <c r="AB216" i="22"/>
  <c r="AA216" i="22"/>
  <c r="Z216" i="22"/>
  <c r="Y216" i="22"/>
  <c r="X216" i="22"/>
  <c r="W216" i="22"/>
  <c r="S216" i="22"/>
  <c r="R216" i="22"/>
  <c r="AI216" i="22" s="1"/>
  <c r="Q216" i="22"/>
  <c r="AG215" i="22"/>
  <c r="AF215" i="22"/>
  <c r="AE215" i="22"/>
  <c r="AD215" i="22"/>
  <c r="AC215" i="22"/>
  <c r="AB215" i="22"/>
  <c r="AA215" i="22"/>
  <c r="Z215" i="22"/>
  <c r="Y215" i="22"/>
  <c r="X215" i="22"/>
  <c r="W215" i="22"/>
  <c r="S215" i="22"/>
  <c r="R215" i="22"/>
  <c r="AI215" i="22" s="1"/>
  <c r="Q215" i="22"/>
  <c r="AG214" i="22"/>
  <c r="AF214" i="22"/>
  <c r="AE214" i="22"/>
  <c r="AD214" i="22"/>
  <c r="AC214" i="22"/>
  <c r="AB214" i="22"/>
  <c r="AA214" i="22"/>
  <c r="Z214" i="22"/>
  <c r="Y214" i="22"/>
  <c r="X214" i="22"/>
  <c r="W214" i="22"/>
  <c r="S214" i="22"/>
  <c r="R214" i="22"/>
  <c r="AI214" i="22" s="1"/>
  <c r="Q214" i="22"/>
  <c r="AG213" i="22"/>
  <c r="AF213" i="22"/>
  <c r="AE213" i="22"/>
  <c r="AD213" i="22"/>
  <c r="AC213" i="22"/>
  <c r="AB213" i="22"/>
  <c r="AA213" i="22"/>
  <c r="Z213" i="22"/>
  <c r="Y213" i="22"/>
  <c r="X213" i="22"/>
  <c r="W213" i="22"/>
  <c r="S213" i="22"/>
  <c r="R213" i="22"/>
  <c r="AI213" i="22" s="1"/>
  <c r="Q213" i="22"/>
  <c r="AG212" i="22"/>
  <c r="AF212" i="22"/>
  <c r="AE212" i="22"/>
  <c r="AD212" i="22"/>
  <c r="AC212" i="22"/>
  <c r="AB212" i="22"/>
  <c r="AA212" i="22"/>
  <c r="Z212" i="22"/>
  <c r="Y212" i="22"/>
  <c r="X212" i="22"/>
  <c r="W212" i="22"/>
  <c r="S212" i="22"/>
  <c r="R212" i="22"/>
  <c r="AI212" i="22" s="1"/>
  <c r="Q212" i="22"/>
  <c r="AG211" i="22"/>
  <c r="AF211" i="22"/>
  <c r="AE211" i="22"/>
  <c r="AD211" i="22"/>
  <c r="AC211" i="22"/>
  <c r="AB211" i="22"/>
  <c r="AA211" i="22"/>
  <c r="Z211" i="22"/>
  <c r="Y211" i="22"/>
  <c r="X211" i="22"/>
  <c r="W211" i="22"/>
  <c r="S211" i="22"/>
  <c r="R211" i="22"/>
  <c r="AI211" i="22" s="1"/>
  <c r="Q211" i="22"/>
  <c r="AG210" i="22"/>
  <c r="AF210" i="22"/>
  <c r="AE210" i="22"/>
  <c r="AD210" i="22"/>
  <c r="AC210" i="22"/>
  <c r="AB210" i="22"/>
  <c r="AA210" i="22"/>
  <c r="Z210" i="22"/>
  <c r="Y210" i="22"/>
  <c r="X210" i="22"/>
  <c r="W210" i="22"/>
  <c r="S210" i="22"/>
  <c r="R210" i="22"/>
  <c r="AI210" i="22" s="1"/>
  <c r="Q210" i="22"/>
  <c r="AG209" i="22"/>
  <c r="AF209" i="22"/>
  <c r="AE209" i="22"/>
  <c r="AD209" i="22"/>
  <c r="AC209" i="22"/>
  <c r="AB209" i="22"/>
  <c r="AA209" i="22"/>
  <c r="Z209" i="22"/>
  <c r="Y209" i="22"/>
  <c r="X209" i="22"/>
  <c r="W209" i="22"/>
  <c r="S209" i="22"/>
  <c r="R209" i="22"/>
  <c r="AI209" i="22" s="1"/>
  <c r="Q209" i="22"/>
  <c r="AG208" i="22"/>
  <c r="AF208" i="22"/>
  <c r="AE208" i="22"/>
  <c r="AD208" i="22"/>
  <c r="AC208" i="22"/>
  <c r="AB208" i="22"/>
  <c r="AA208" i="22"/>
  <c r="Z208" i="22"/>
  <c r="Y208" i="22"/>
  <c r="X208" i="22"/>
  <c r="W208" i="22"/>
  <c r="S208" i="22"/>
  <c r="R208" i="22"/>
  <c r="AI208" i="22" s="1"/>
  <c r="Q208" i="22"/>
  <c r="AG207" i="22"/>
  <c r="AF207" i="22"/>
  <c r="AE207" i="22"/>
  <c r="AD207" i="22"/>
  <c r="AC207" i="22"/>
  <c r="AB207" i="22"/>
  <c r="AA207" i="22"/>
  <c r="Z207" i="22"/>
  <c r="Y207" i="22"/>
  <c r="X207" i="22"/>
  <c r="W207" i="22"/>
  <c r="S207" i="22"/>
  <c r="R207" i="22"/>
  <c r="AI207" i="22" s="1"/>
  <c r="Q207" i="22"/>
  <c r="AG206" i="22"/>
  <c r="AF206" i="22"/>
  <c r="AE206" i="22"/>
  <c r="AD206" i="22"/>
  <c r="AC206" i="22"/>
  <c r="AB206" i="22"/>
  <c r="AA206" i="22"/>
  <c r="Z206" i="22"/>
  <c r="Y206" i="22"/>
  <c r="X206" i="22"/>
  <c r="W206" i="22"/>
  <c r="S206" i="22"/>
  <c r="R206" i="22"/>
  <c r="AI206" i="22" s="1"/>
  <c r="Q206" i="22"/>
  <c r="AG205" i="22"/>
  <c r="AF205" i="22"/>
  <c r="AE205" i="22"/>
  <c r="AD205" i="22"/>
  <c r="AC205" i="22"/>
  <c r="AB205" i="22"/>
  <c r="AA205" i="22"/>
  <c r="Z205" i="22"/>
  <c r="Y205" i="22"/>
  <c r="X205" i="22"/>
  <c r="W205" i="22"/>
  <c r="S205" i="22"/>
  <c r="R205" i="22"/>
  <c r="AI205" i="22" s="1"/>
  <c r="Q205" i="22"/>
  <c r="AG204" i="22"/>
  <c r="AF204" i="22"/>
  <c r="AE204" i="22"/>
  <c r="AD204" i="22"/>
  <c r="AC204" i="22"/>
  <c r="AB204" i="22"/>
  <c r="AA204" i="22"/>
  <c r="Z204" i="22"/>
  <c r="Y204" i="22"/>
  <c r="X204" i="22"/>
  <c r="W204" i="22"/>
  <c r="S204" i="22"/>
  <c r="R204" i="22"/>
  <c r="AI204" i="22" s="1"/>
  <c r="Q204" i="22"/>
  <c r="AG203" i="22"/>
  <c r="AF203" i="22"/>
  <c r="AE203" i="22"/>
  <c r="AD203" i="22"/>
  <c r="AC203" i="22"/>
  <c r="AB203" i="22"/>
  <c r="W203" i="22"/>
  <c r="T203" i="22"/>
  <c r="S203" i="22"/>
  <c r="AA189" i="22"/>
  <c r="Y189" i="22"/>
  <c r="W189" i="22"/>
  <c r="S189" i="22"/>
  <c r="R189" i="22"/>
  <c r="AI189" i="22" s="1"/>
  <c r="Q189" i="22"/>
  <c r="AG188" i="22"/>
  <c r="AF188" i="22"/>
  <c r="AD188" i="22"/>
  <c r="AC188" i="22"/>
  <c r="AA188" i="22"/>
  <c r="Z188" i="22"/>
  <c r="X188" i="22"/>
  <c r="W188" i="22"/>
  <c r="S188" i="22"/>
  <c r="Q188" i="22"/>
  <c r="AG187" i="22"/>
  <c r="AF187" i="22"/>
  <c r="AE187" i="22"/>
  <c r="AC187" i="22"/>
  <c r="AB187" i="22"/>
  <c r="AA187" i="22"/>
  <c r="Z187" i="22"/>
  <c r="X187" i="22"/>
  <c r="W187" i="22"/>
  <c r="S187" i="22"/>
  <c r="Q187" i="22"/>
  <c r="AF186" i="22"/>
  <c r="AE186" i="22"/>
  <c r="AC186" i="22"/>
  <c r="AB186" i="22"/>
  <c r="AA186" i="22"/>
  <c r="Z186" i="22"/>
  <c r="Y186" i="22"/>
  <c r="X186" i="22"/>
  <c r="W186" i="22"/>
  <c r="T186" i="22"/>
  <c r="R186" i="22"/>
  <c r="AI186" i="22" s="1"/>
  <c r="AG185" i="22"/>
  <c r="AE185" i="22"/>
  <c r="AD185" i="22"/>
  <c r="AC185" i="22"/>
  <c r="AB185" i="22"/>
  <c r="Z185" i="22"/>
  <c r="Y185" i="22"/>
  <c r="X185" i="22"/>
  <c r="S185" i="22"/>
  <c r="Q185" i="22"/>
  <c r="AG184" i="22"/>
  <c r="AF184" i="22"/>
  <c r="AD184" i="22"/>
  <c r="AC184" i="22"/>
  <c r="AB184" i="22"/>
  <c r="AA184" i="22"/>
  <c r="Y184" i="22"/>
  <c r="X184" i="22"/>
  <c r="W184" i="22"/>
  <c r="T184" i="22"/>
  <c r="R184" i="22"/>
  <c r="AI184" i="22" s="1"/>
  <c r="AG183" i="22"/>
  <c r="AE183" i="22"/>
  <c r="AD183" i="22"/>
  <c r="AC183" i="22"/>
  <c r="AB183" i="22"/>
  <c r="AA183" i="22"/>
  <c r="Z183" i="22"/>
  <c r="Y183" i="22"/>
  <c r="X183" i="22"/>
  <c r="W183" i="22"/>
  <c r="R183" i="22"/>
  <c r="AI183" i="22" s="1"/>
  <c r="Q183" i="22"/>
  <c r="AF182" i="22"/>
  <c r="AE182" i="22"/>
  <c r="AD182" i="22"/>
  <c r="AC182" i="22"/>
  <c r="AA182" i="22"/>
  <c r="Z182" i="22"/>
  <c r="X182" i="22"/>
  <c r="R182" i="22"/>
  <c r="AI182" i="22" s="1"/>
  <c r="AF181" i="22"/>
  <c r="AE181" i="22"/>
  <c r="AD181" i="22"/>
  <c r="AB181" i="22"/>
  <c r="AA181" i="22"/>
  <c r="Y181" i="22"/>
  <c r="X181" i="22"/>
  <c r="T181" i="22"/>
  <c r="R181" i="22"/>
  <c r="AI181" i="22" s="1"/>
  <c r="AG180" i="22"/>
  <c r="AE180" i="22"/>
  <c r="AD180" i="22"/>
  <c r="AC180" i="22"/>
  <c r="AB180" i="22"/>
  <c r="AA180" i="22"/>
  <c r="Z180" i="22"/>
  <c r="X180" i="22"/>
  <c r="W180" i="22"/>
  <c r="S180" i="22"/>
  <c r="R180" i="22"/>
  <c r="AI180" i="22" s="1"/>
  <c r="AG179" i="22"/>
  <c r="AF179" i="22"/>
  <c r="AD179" i="22"/>
  <c r="AC179" i="22"/>
  <c r="AB179" i="22"/>
  <c r="AA179" i="22"/>
  <c r="Y179" i="22"/>
  <c r="X179" i="22"/>
  <c r="W179" i="22"/>
  <c r="R179" i="22"/>
  <c r="AI179" i="22" s="1"/>
  <c r="Q179" i="22"/>
  <c r="AG178" i="22"/>
  <c r="AF178" i="22"/>
  <c r="AE178" i="22"/>
  <c r="AD178" i="22"/>
  <c r="AC178" i="22"/>
  <c r="AA178" i="22"/>
  <c r="Z178" i="22"/>
  <c r="Y178" i="22"/>
  <c r="X178" i="22"/>
  <c r="S178" i="22"/>
  <c r="R178" i="22"/>
  <c r="AI178" i="22" s="1"/>
  <c r="Q178" i="22"/>
  <c r="AF177" i="22"/>
  <c r="AD177" i="22"/>
  <c r="AC177" i="22"/>
  <c r="AA177" i="22"/>
  <c r="Z177" i="22"/>
  <c r="Y177" i="22"/>
  <c r="W177" i="22"/>
  <c r="S177" i="22"/>
  <c r="Q177" i="22"/>
  <c r="AF176" i="22"/>
  <c r="AE176" i="22"/>
  <c r="AD176" i="22"/>
  <c r="AC176" i="22"/>
  <c r="AB176" i="22"/>
  <c r="AA176" i="22"/>
  <c r="Z176" i="22"/>
  <c r="Y176" i="22"/>
  <c r="W176" i="22"/>
  <c r="S176" i="22"/>
  <c r="Q176" i="22"/>
  <c r="AG175" i="22"/>
  <c r="AF175" i="22"/>
  <c r="AE175" i="22"/>
  <c r="AD175" i="22"/>
  <c r="AB175" i="22"/>
  <c r="AA175" i="22"/>
  <c r="Z175" i="22"/>
  <c r="Y175" i="22"/>
  <c r="X175" i="22"/>
  <c r="S175" i="22"/>
  <c r="Q175" i="22"/>
  <c r="AG174" i="22"/>
  <c r="AE174" i="22"/>
  <c r="AD174" i="22"/>
  <c r="AC174" i="22"/>
  <c r="AB174" i="22"/>
  <c r="AA174" i="22"/>
  <c r="Z174" i="22"/>
  <c r="X174" i="22"/>
  <c r="W174" i="22"/>
  <c r="R174" i="22"/>
  <c r="AI174" i="22" s="1"/>
  <c r="Q174" i="22"/>
  <c r="AF173" i="22"/>
  <c r="AE173" i="22"/>
  <c r="AD173" i="22"/>
  <c r="AC173" i="22"/>
  <c r="AA173" i="22"/>
  <c r="Z173" i="22"/>
  <c r="X173" i="22"/>
  <c r="W173" i="22"/>
  <c r="S173" i="22"/>
  <c r="Q173" i="22"/>
  <c r="AG172" i="22"/>
  <c r="AF172" i="22"/>
  <c r="AD172" i="22"/>
  <c r="AC172" i="22"/>
  <c r="AB172" i="22"/>
  <c r="AA172" i="22"/>
  <c r="Z172" i="22"/>
  <c r="X172" i="22"/>
  <c r="R172" i="22"/>
  <c r="AI172" i="22" s="1"/>
  <c r="Q172" i="22"/>
  <c r="AG171" i="22"/>
  <c r="AF171" i="22"/>
  <c r="AE171" i="22"/>
  <c r="AC171" i="22"/>
  <c r="AB171" i="22"/>
  <c r="AA171" i="22"/>
  <c r="Y171" i="22"/>
  <c r="X171" i="22"/>
  <c r="W171" i="22"/>
  <c r="T171" i="22"/>
  <c r="R171" i="22"/>
  <c r="AI171" i="22" s="1"/>
  <c r="AF170" i="22"/>
  <c r="AB170" i="22"/>
  <c r="Z170" i="22"/>
  <c r="Y170" i="22"/>
  <c r="W170" i="22"/>
  <c r="R170" i="22"/>
  <c r="AI170" i="22" s="1"/>
  <c r="Q170" i="22"/>
  <c r="AG169" i="22"/>
  <c r="AE169" i="22"/>
  <c r="AD169" i="22"/>
  <c r="AC169" i="22"/>
  <c r="AB169" i="22"/>
  <c r="Z169" i="22"/>
  <c r="Y169" i="22"/>
  <c r="X169" i="22"/>
  <c r="T169" i="22"/>
  <c r="R169" i="22"/>
  <c r="AI169" i="22" s="1"/>
  <c r="AG168" i="22"/>
  <c r="AE168" i="22"/>
  <c r="AD168" i="22"/>
  <c r="AC168" i="22"/>
  <c r="AB168" i="22"/>
  <c r="AA168" i="22"/>
  <c r="Y168" i="22"/>
  <c r="X168" i="22"/>
  <c r="R168" i="22"/>
  <c r="AI168" i="22" s="1"/>
  <c r="Q168" i="22"/>
  <c r="AG167" i="22"/>
  <c r="AF167" i="22"/>
  <c r="AE167" i="22"/>
  <c r="AC167" i="22"/>
  <c r="AB167" i="22"/>
  <c r="AA167" i="22"/>
  <c r="Y167" i="22"/>
  <c r="X167" i="22"/>
  <c r="S167" i="22"/>
  <c r="Q167" i="22"/>
  <c r="AG166" i="22"/>
  <c r="AF166" i="22"/>
  <c r="AD166" i="22"/>
  <c r="AC166" i="22"/>
  <c r="AB166" i="22"/>
  <c r="AA166" i="22"/>
  <c r="Y166" i="22"/>
  <c r="X166" i="22"/>
  <c r="W166" i="22"/>
  <c r="S166" i="22"/>
  <c r="R166" i="22"/>
  <c r="AI166" i="22" s="1"/>
  <c r="Q166" i="22"/>
  <c r="AG165" i="22"/>
  <c r="AF165" i="22"/>
  <c r="AE165" i="22"/>
  <c r="AD165" i="22"/>
  <c r="AC165" i="22"/>
  <c r="AB165" i="22"/>
  <c r="AA165" i="22"/>
  <c r="Z165" i="22"/>
  <c r="Y165" i="22"/>
  <c r="X165" i="22"/>
  <c r="W165" i="22"/>
  <c r="S165" i="22"/>
  <c r="R165" i="22"/>
  <c r="Q165" i="22"/>
  <c r="AG164" i="22"/>
  <c r="AF164" i="22"/>
  <c r="AE164" i="22"/>
  <c r="AD164" i="22"/>
  <c r="AC164" i="22"/>
  <c r="AB164" i="22"/>
  <c r="AA164" i="22"/>
  <c r="Z164" i="22"/>
  <c r="Y164" i="22"/>
  <c r="X164" i="22"/>
  <c r="W164" i="22"/>
  <c r="S164" i="22"/>
  <c r="R164" i="22"/>
  <c r="Q164" i="22"/>
  <c r="AG163" i="22"/>
  <c r="AF163" i="22"/>
  <c r="AE163" i="22"/>
  <c r="AD163" i="22"/>
  <c r="AC163" i="22"/>
  <c r="AB163" i="22"/>
  <c r="AA163" i="22"/>
  <c r="Z163" i="22"/>
  <c r="Y163" i="22"/>
  <c r="X163" i="22"/>
  <c r="W163" i="22"/>
  <c r="S163" i="22"/>
  <c r="R163" i="22"/>
  <c r="AI163" i="22" s="1"/>
  <c r="Q163" i="22"/>
  <c r="AG162" i="22"/>
  <c r="AF162" i="22"/>
  <c r="AE162" i="22"/>
  <c r="AD162" i="22"/>
  <c r="AC162" i="22"/>
  <c r="AB162" i="22"/>
  <c r="AA162" i="22"/>
  <c r="Z162" i="22"/>
  <c r="Y162" i="22"/>
  <c r="X162" i="22"/>
  <c r="W162" i="22"/>
  <c r="S162" i="22"/>
  <c r="R162" i="22"/>
  <c r="AI162" i="22" s="1"/>
  <c r="Q162" i="22"/>
  <c r="AG160" i="22"/>
  <c r="AF160" i="22"/>
  <c r="AE160" i="22"/>
  <c r="AD160" i="22"/>
  <c r="AC160" i="22"/>
  <c r="AB160" i="22"/>
  <c r="AA160" i="22"/>
  <c r="Z160" i="22"/>
  <c r="Y160" i="22"/>
  <c r="X160" i="22"/>
  <c r="W160" i="22"/>
  <c r="S160" i="22"/>
  <c r="R160" i="22"/>
  <c r="AI160" i="22" s="1"/>
  <c r="Q160" i="22"/>
  <c r="AG159" i="22"/>
  <c r="AF159" i="22"/>
  <c r="AE159" i="22"/>
  <c r="AD159" i="22"/>
  <c r="AC159" i="22"/>
  <c r="AB159" i="22"/>
  <c r="AA159" i="22"/>
  <c r="Z159" i="22"/>
  <c r="Y159" i="22"/>
  <c r="X159" i="22"/>
  <c r="W159" i="22"/>
  <c r="S159" i="22"/>
  <c r="R159" i="22"/>
  <c r="Q159" i="22"/>
  <c r="AG158" i="22"/>
  <c r="AF158" i="22"/>
  <c r="AE158" i="22"/>
  <c r="AD158" i="22"/>
  <c r="AC158" i="22"/>
  <c r="AB158" i="22"/>
  <c r="AA158" i="22"/>
  <c r="Z158" i="22"/>
  <c r="Y158" i="22"/>
  <c r="X158" i="22"/>
  <c r="W158" i="22"/>
  <c r="S158" i="22"/>
  <c r="R158" i="22"/>
  <c r="AI158" i="22" s="1"/>
  <c r="Q158" i="22"/>
  <c r="AG157" i="22"/>
  <c r="AF157" i="22"/>
  <c r="AE157" i="22"/>
  <c r="AD157" i="22"/>
  <c r="AC157" i="22"/>
  <c r="AB157" i="22"/>
  <c r="AA157" i="22"/>
  <c r="Z157" i="22"/>
  <c r="Y157" i="22"/>
  <c r="X157" i="22"/>
  <c r="W157" i="22"/>
  <c r="S157" i="22"/>
  <c r="R157" i="22"/>
  <c r="AI157" i="22" s="1"/>
  <c r="Q157" i="22"/>
  <c r="AG156" i="22"/>
  <c r="AF156" i="22"/>
  <c r="AE156" i="22"/>
  <c r="AD156" i="22"/>
  <c r="AC156" i="22"/>
  <c r="AB156" i="22"/>
  <c r="AA156" i="22"/>
  <c r="Z156" i="22"/>
  <c r="Y156" i="22"/>
  <c r="X156" i="22"/>
  <c r="W156" i="22"/>
  <c r="S156" i="22"/>
  <c r="R156" i="22"/>
  <c r="AI156" i="22" s="1"/>
  <c r="Q156" i="22"/>
  <c r="AG155" i="22"/>
  <c r="AF155" i="22"/>
  <c r="AE155" i="22"/>
  <c r="AD155" i="22"/>
  <c r="AC155" i="22"/>
  <c r="AB155" i="22"/>
  <c r="AA155" i="22"/>
  <c r="Z155" i="22"/>
  <c r="Y155" i="22"/>
  <c r="X155" i="22"/>
  <c r="W155" i="22"/>
  <c r="S155" i="22"/>
  <c r="R155" i="22"/>
  <c r="AI155" i="22" s="1"/>
  <c r="Q155" i="22"/>
  <c r="AG154" i="22"/>
  <c r="AF154" i="22"/>
  <c r="AE154" i="22"/>
  <c r="AD154" i="22"/>
  <c r="AC154" i="22"/>
  <c r="AB154" i="22"/>
  <c r="AA154" i="22"/>
  <c r="Z154" i="22"/>
  <c r="Y154" i="22"/>
  <c r="W154" i="22"/>
  <c r="S154" i="22"/>
  <c r="Q154" i="22"/>
  <c r="AG153" i="22"/>
  <c r="AF153" i="22"/>
  <c r="AD153" i="22"/>
  <c r="AC153" i="22"/>
  <c r="AB153" i="22"/>
  <c r="AA153" i="22"/>
  <c r="Y153" i="22"/>
  <c r="X153" i="22"/>
  <c r="W153" i="22"/>
  <c r="T153" i="22"/>
  <c r="S153" i="22"/>
  <c r="R153" i="22"/>
  <c r="AG152" i="22"/>
  <c r="AF152" i="22"/>
  <c r="AD152" i="22"/>
  <c r="AC152" i="22"/>
  <c r="AB152" i="22"/>
  <c r="AA152" i="22"/>
  <c r="Y152" i="22"/>
  <c r="X152" i="22"/>
  <c r="W152" i="22"/>
  <c r="S152" i="22"/>
  <c r="R152" i="22"/>
  <c r="AI152" i="22" s="1"/>
  <c r="Q152" i="22"/>
  <c r="AG151" i="22"/>
  <c r="AE151" i="22"/>
  <c r="AD151" i="22"/>
  <c r="AC151" i="22"/>
  <c r="AB151" i="22"/>
  <c r="AA151" i="22"/>
  <c r="Z151" i="22"/>
  <c r="X151" i="22"/>
  <c r="W151" i="22"/>
  <c r="R151" i="22"/>
  <c r="AI151" i="22" s="1"/>
  <c r="Q151" i="22"/>
  <c r="AG150" i="22"/>
  <c r="AF150" i="22"/>
  <c r="AE150" i="22"/>
  <c r="AD150" i="22"/>
  <c r="AB150" i="22"/>
  <c r="AA150" i="22"/>
  <c r="Z150" i="22"/>
  <c r="X150" i="22"/>
  <c r="W150" i="22"/>
  <c r="S150" i="22"/>
  <c r="Q150" i="22"/>
  <c r="AG149" i="22"/>
  <c r="AE149" i="22"/>
  <c r="AD149" i="22"/>
  <c r="AC149" i="22"/>
  <c r="AB149" i="22"/>
  <c r="AA149" i="22"/>
  <c r="Z149" i="22"/>
  <c r="X149" i="22"/>
  <c r="W149" i="22"/>
  <c r="S149" i="22"/>
  <c r="Q149" i="22"/>
  <c r="AF148" i="22"/>
  <c r="AE148" i="22"/>
  <c r="AD148" i="22"/>
  <c r="AC148" i="22"/>
  <c r="AA148" i="22"/>
  <c r="Z148" i="22"/>
  <c r="Y148" i="22"/>
  <c r="W148" i="22"/>
  <c r="AF147" i="22"/>
  <c r="AE147" i="22"/>
  <c r="AD147" i="22"/>
  <c r="AC147" i="22"/>
  <c r="AB147" i="22"/>
  <c r="AA147" i="22"/>
  <c r="Z147" i="22"/>
  <c r="X147" i="22"/>
  <c r="R147" i="22"/>
  <c r="AI147" i="22" s="1"/>
  <c r="Q147" i="22"/>
  <c r="AF146" i="22"/>
  <c r="AE146" i="22"/>
  <c r="AA146" i="22"/>
  <c r="W146" i="22"/>
  <c r="T146" i="22"/>
  <c r="R146" i="22"/>
  <c r="AI146" i="22" s="1"/>
  <c r="AG145" i="22"/>
  <c r="Y145" i="22"/>
  <c r="AG144" i="22"/>
  <c r="AC144" i="22"/>
  <c r="AA144" i="22"/>
  <c r="X144" i="22"/>
  <c r="R144" i="22"/>
  <c r="AI144" i="22" s="1"/>
  <c r="AF143" i="22"/>
  <c r="AD143" i="22"/>
  <c r="AD142" i="22"/>
  <c r="X142" i="22"/>
  <c r="T142" i="22"/>
  <c r="AE141" i="22"/>
  <c r="Y141" i="22"/>
  <c r="W141" i="22"/>
  <c r="AA139" i="22"/>
  <c r="X139" i="22"/>
  <c r="R139" i="22"/>
  <c r="AI139" i="22" s="1"/>
  <c r="AG138" i="22"/>
  <c r="AD138" i="22"/>
  <c r="AA138" i="22"/>
  <c r="Z138" i="22"/>
  <c r="X138" i="22"/>
  <c r="W138" i="22"/>
  <c r="Q138" i="22"/>
  <c r="AG137" i="22"/>
  <c r="AE137" i="22"/>
  <c r="AD137" i="22"/>
  <c r="AA137" i="22"/>
  <c r="Q137" i="22"/>
  <c r="AA136" i="22"/>
  <c r="Y136" i="22"/>
  <c r="R136" i="22"/>
  <c r="AI136" i="22" s="1"/>
  <c r="AE135" i="22"/>
  <c r="AB135" i="22"/>
  <c r="R135" i="22"/>
  <c r="AI135" i="22" s="1"/>
  <c r="AC134" i="22"/>
  <c r="AA134" i="22"/>
  <c r="W134" i="22"/>
  <c r="Q134" i="22"/>
  <c r="AF133" i="22"/>
  <c r="W133" i="22"/>
  <c r="S133" i="22"/>
  <c r="Q133" i="22"/>
  <c r="AG132" i="22"/>
  <c r="AF132" i="22"/>
  <c r="AC132" i="22"/>
  <c r="AA132" i="22"/>
  <c r="X132" i="22"/>
  <c r="T132" i="22"/>
  <c r="AF131" i="22"/>
  <c r="AD131" i="22"/>
  <c r="Z131" i="22"/>
  <c r="Q130" i="22"/>
  <c r="AD129" i="22"/>
  <c r="X129" i="22"/>
  <c r="AG128" i="22"/>
  <c r="AC128" i="22"/>
  <c r="Z128" i="22"/>
  <c r="X128" i="22"/>
  <c r="T128" i="22"/>
  <c r="R128" i="22"/>
  <c r="AI128" i="22" s="1"/>
  <c r="AE127" i="22"/>
  <c r="AC127" i="22"/>
  <c r="Z127" i="22"/>
  <c r="X127" i="22"/>
  <c r="S127" i="22"/>
  <c r="AE126" i="22"/>
  <c r="AA126" i="22"/>
  <c r="T126" i="22"/>
  <c r="R126" i="22"/>
  <c r="AI126" i="22" s="1"/>
  <c r="AE125" i="22"/>
  <c r="AC125" i="22"/>
  <c r="AA125" i="22"/>
  <c r="Y125" i="22"/>
  <c r="S125" i="22"/>
  <c r="Q125" i="22"/>
  <c r="AF124" i="22"/>
  <c r="AB124" i="22"/>
  <c r="S124" i="22"/>
  <c r="Q124" i="22"/>
  <c r="AC123" i="22"/>
  <c r="Z123" i="22"/>
  <c r="S123" i="22"/>
  <c r="AD122" i="22"/>
  <c r="Y122" i="22"/>
  <c r="W122" i="22"/>
  <c r="AG121" i="22"/>
  <c r="AE121" i="22"/>
  <c r="AD121" i="22"/>
  <c r="AA121" i="22"/>
  <c r="Y121" i="22"/>
  <c r="Q121" i="22"/>
  <c r="AD120" i="22"/>
  <c r="AA120" i="22"/>
  <c r="S120" i="22"/>
  <c r="Q120" i="22"/>
  <c r="AF119" i="22"/>
  <c r="AB119" i="22"/>
  <c r="Z119" i="22"/>
  <c r="S119" i="22"/>
  <c r="Q119" i="22"/>
  <c r="AF118" i="22"/>
  <c r="AD118" i="22"/>
  <c r="AB118" i="22"/>
  <c r="Z118" i="22"/>
  <c r="Y118" i="22"/>
  <c r="S118" i="22"/>
  <c r="Q118" i="22"/>
  <c r="AF117" i="22"/>
  <c r="Z117" i="22"/>
  <c r="X117" i="22"/>
  <c r="AE116" i="22"/>
  <c r="AC116" i="22"/>
  <c r="Z116" i="22"/>
  <c r="Q116" i="22"/>
  <c r="AD115" i="22"/>
  <c r="Q115" i="22"/>
  <c r="AF114" i="22"/>
  <c r="AD114" i="22"/>
  <c r="AB114" i="22"/>
  <c r="Z114" i="22"/>
  <c r="X114" i="22"/>
  <c r="Z113" i="22"/>
  <c r="R113" i="22"/>
  <c r="AI113" i="22" s="1"/>
  <c r="AE112" i="22"/>
  <c r="AB112" i="22"/>
  <c r="Z112" i="22"/>
  <c r="T112" i="22"/>
  <c r="AG111" i="22"/>
  <c r="AC111" i="22"/>
  <c r="AA111" i="22"/>
  <c r="Y111" i="22"/>
  <c r="Q111" i="22"/>
  <c r="AG110" i="22"/>
  <c r="AE110" i="22"/>
  <c r="AB110" i="22"/>
  <c r="AE109" i="22"/>
  <c r="AC109" i="22"/>
  <c r="AA109" i="22"/>
  <c r="T109" i="22"/>
  <c r="R109" i="22"/>
  <c r="AI109" i="22" s="1"/>
  <c r="AG108" i="22"/>
  <c r="AD108" i="22"/>
  <c r="AB108" i="22"/>
  <c r="X108" i="22"/>
  <c r="T108" i="22"/>
  <c r="R108" i="22"/>
  <c r="AI108" i="22" s="1"/>
  <c r="AE107" i="22"/>
  <c r="AB107" i="22"/>
  <c r="W107" i="22"/>
  <c r="S107" i="22"/>
  <c r="Q107" i="22"/>
  <c r="AD106" i="22"/>
  <c r="AB106" i="22"/>
  <c r="Z106" i="22"/>
  <c r="X106" i="22"/>
  <c r="AF105" i="22"/>
  <c r="AC105" i="22"/>
  <c r="Z105" i="22"/>
  <c r="S105" i="22"/>
  <c r="Q105" i="22"/>
  <c r="X104" i="22"/>
  <c r="T104" i="22"/>
  <c r="AG103" i="22"/>
  <c r="AF103" i="22"/>
  <c r="AB103" i="22"/>
  <c r="T103" i="22"/>
  <c r="AC102" i="22"/>
  <c r="AA102" i="22"/>
  <c r="W102" i="22"/>
  <c r="AG101" i="22"/>
  <c r="Z101" i="22"/>
  <c r="Y101" i="22"/>
  <c r="R101" i="22"/>
  <c r="AI101" i="22" s="1"/>
  <c r="Q101" i="22"/>
  <c r="AA61" i="22"/>
  <c r="Q61" i="22"/>
  <c r="AF60" i="22"/>
  <c r="AD60" i="22"/>
  <c r="X60" i="22"/>
  <c r="S60" i="22"/>
  <c r="S58" i="22"/>
  <c r="AG57" i="22"/>
  <c r="AE57" i="22"/>
  <c r="AC57" i="22"/>
  <c r="Q57" i="22"/>
  <c r="AG56" i="22"/>
  <c r="AB56" i="22"/>
  <c r="Z56" i="22"/>
  <c r="X56" i="22"/>
  <c r="Q56" i="22"/>
  <c r="AG55" i="22"/>
  <c r="AE55" i="22"/>
  <c r="AA55" i="22"/>
  <c r="W55" i="22"/>
  <c r="R55" i="22"/>
  <c r="AI55" i="22" s="1"/>
  <c r="AG54" i="22"/>
  <c r="AC54" i="22"/>
  <c r="Y54" i="22"/>
  <c r="W54" i="22"/>
  <c r="T54" i="22"/>
  <c r="AF53" i="22"/>
  <c r="AD53" i="22"/>
  <c r="X53" i="22"/>
  <c r="Q53" i="22"/>
  <c r="AE52" i="22"/>
  <c r="AD52" i="22"/>
  <c r="AC52" i="22"/>
  <c r="AA52" i="22"/>
  <c r="W52" i="22"/>
  <c r="T52" i="22"/>
  <c r="AC51" i="22"/>
  <c r="AA51" i="22"/>
  <c r="S51" i="22"/>
  <c r="Y50" i="22"/>
  <c r="W50" i="22"/>
  <c r="S50" i="22"/>
  <c r="Y49" i="22"/>
  <c r="AG48" i="22"/>
  <c r="AC48" i="22"/>
  <c r="X48" i="22"/>
  <c r="S48" i="22"/>
  <c r="AG47" i="22"/>
  <c r="AC47" i="22"/>
  <c r="AA47" i="22"/>
  <c r="AB46" i="22"/>
  <c r="Y46" i="22"/>
  <c r="W46" i="22"/>
  <c r="S46" i="22"/>
  <c r="AC45" i="22"/>
  <c r="S45" i="22"/>
  <c r="Q45" i="22"/>
  <c r="AF44" i="22"/>
  <c r="W43" i="22"/>
  <c r="S43" i="22"/>
  <c r="AC42" i="22"/>
  <c r="S42" i="22"/>
  <c r="AA41" i="22"/>
  <c r="X41" i="22"/>
  <c r="R41" i="22"/>
  <c r="AB40" i="22"/>
  <c r="Y40" i="22"/>
  <c r="W40" i="22"/>
  <c r="AG39" i="22"/>
  <c r="AB39" i="22"/>
  <c r="X39" i="22"/>
  <c r="T39" i="22"/>
  <c r="AD38" i="22"/>
  <c r="S38" i="22"/>
  <c r="AE37" i="22"/>
  <c r="Y37" i="22"/>
  <c r="W37" i="22"/>
  <c r="Q37" i="22"/>
  <c r="AC36" i="22"/>
  <c r="T36" i="22"/>
  <c r="AF35" i="22"/>
  <c r="AD35" i="22"/>
  <c r="Y35" i="22"/>
  <c r="W35" i="22"/>
  <c r="S35" i="22"/>
  <c r="R35" i="22"/>
  <c r="AI35" i="22" s="1"/>
  <c r="Y34" i="22"/>
  <c r="AF33" i="22"/>
  <c r="AD33" i="22"/>
  <c r="AA33" i="22"/>
  <c r="R33" i="22"/>
  <c r="AD32" i="22"/>
  <c r="W32" i="22"/>
  <c r="T32" i="22"/>
  <c r="R32" i="22"/>
  <c r="AI32" i="22" s="1"/>
  <c r="AE31" i="22"/>
  <c r="AB31" i="22"/>
  <c r="Z31" i="22"/>
  <c r="AE30" i="22"/>
  <c r="AC30" i="22"/>
  <c r="S30" i="22"/>
  <c r="AF29" i="22"/>
  <c r="AD29" i="22"/>
  <c r="AB29" i="22"/>
  <c r="R29" i="22"/>
  <c r="AI29" i="22" s="1"/>
  <c r="AE28" i="22"/>
  <c r="W28" i="22"/>
  <c r="R28" i="22"/>
  <c r="AG27" i="22"/>
  <c r="X27" i="22"/>
  <c r="S27" i="22"/>
  <c r="AG26" i="22"/>
  <c r="W19" i="22"/>
  <c r="T19" i="22"/>
  <c r="AD18" i="22"/>
  <c r="AB18" i="22"/>
  <c r="X18" i="22"/>
  <c r="Q18" i="22"/>
  <c r="AC17" i="22"/>
  <c r="Z17" i="22"/>
  <c r="Y17" i="22"/>
  <c r="X17" i="22"/>
  <c r="T17" i="22"/>
  <c r="R17" i="22"/>
  <c r="AI17" i="22" s="1"/>
  <c r="AG15" i="22"/>
  <c r="AE15" i="22"/>
  <c r="AC15" i="22"/>
  <c r="S15" i="22"/>
  <c r="AG14" i="22"/>
  <c r="Y14" i="22"/>
  <c r="W14" i="22"/>
  <c r="AG13" i="22"/>
  <c r="AB13" i="22"/>
  <c r="R12" i="22"/>
  <c r="AI12" i="22" s="1"/>
  <c r="Q12" i="22"/>
  <c r="AG11" i="22"/>
  <c r="AD11" i="22"/>
  <c r="AA11" i="22"/>
  <c r="X11" i="22"/>
  <c r="T11" i="22"/>
  <c r="AF10" i="22"/>
  <c r="AA10" i="22"/>
  <c r="Y10" i="22"/>
  <c r="S10" i="22"/>
  <c r="Y9" i="22"/>
  <c r="W9" i="22"/>
  <c r="S9" i="22"/>
  <c r="Q9" i="22"/>
  <c r="AC7" i="22"/>
  <c r="AA7" i="22"/>
  <c r="Q7" i="22"/>
  <c r="AB6" i="22"/>
  <c r="AG5" i="22"/>
  <c r="AB5" i="22"/>
  <c r="Z5" i="22"/>
  <c r="X5" i="22"/>
  <c r="AE4" i="22"/>
  <c r="AB4" i="22"/>
  <c r="Z4" i="22"/>
  <c r="Y4" i="22"/>
  <c r="S4" i="22"/>
  <c r="J52" i="21"/>
  <c r="D52" i="21"/>
  <c r="J48" i="21"/>
  <c r="D44" i="21"/>
  <c r="U14" i="2"/>
  <c r="AB13" i="2"/>
  <c r="AB12" i="2"/>
  <c r="AB11" i="2"/>
  <c r="AB8" i="2"/>
  <c r="AB7" i="2"/>
  <c r="AC7" i="2" s="1"/>
  <c r="AG202" i="22"/>
  <c r="AF202" i="22"/>
  <c r="AE202" i="22"/>
  <c r="AD202" i="22"/>
  <c r="AC202" i="22"/>
  <c r="AB202" i="22"/>
  <c r="AA202" i="22"/>
  <c r="Z202" i="22"/>
  <c r="Y202" i="22"/>
  <c r="X202" i="22"/>
  <c r="W202" i="22"/>
  <c r="S202" i="22"/>
  <c r="R202" i="22"/>
  <c r="AI202" i="22" s="1"/>
  <c r="Q202" i="22"/>
  <c r="AG201" i="22"/>
  <c r="AF201" i="22"/>
  <c r="AE201" i="22"/>
  <c r="AD201" i="22"/>
  <c r="AC201" i="22"/>
  <c r="AB201" i="22"/>
  <c r="AA201" i="22"/>
  <c r="Z201" i="22"/>
  <c r="Y201" i="22"/>
  <c r="X201" i="22"/>
  <c r="W201" i="22"/>
  <c r="S201" i="22"/>
  <c r="R201" i="22"/>
  <c r="AI201" i="22" s="1"/>
  <c r="Q201" i="22"/>
  <c r="AG200" i="22"/>
  <c r="AF200" i="22"/>
  <c r="AE200" i="22"/>
  <c r="AD200" i="22"/>
  <c r="AC200" i="22"/>
  <c r="AB200" i="22"/>
  <c r="AA200" i="22"/>
  <c r="Z200" i="22"/>
  <c r="Y200" i="22"/>
  <c r="X200" i="22"/>
  <c r="W200" i="22"/>
  <c r="S200" i="22"/>
  <c r="R200" i="22"/>
  <c r="AI200" i="22" s="1"/>
  <c r="Q200" i="22"/>
  <c r="AG199" i="22"/>
  <c r="AF199" i="22"/>
  <c r="AE199" i="22"/>
  <c r="AD199" i="22"/>
  <c r="AC199" i="22"/>
  <c r="AB199" i="22"/>
  <c r="AA199" i="22"/>
  <c r="Z199" i="22"/>
  <c r="Y199" i="22"/>
  <c r="X199" i="22"/>
  <c r="W199" i="22"/>
  <c r="S199" i="22"/>
  <c r="R199" i="22"/>
  <c r="AI199" i="22" s="1"/>
  <c r="Q199" i="22"/>
  <c r="AG198" i="22"/>
  <c r="AF198" i="22"/>
  <c r="AE198" i="22"/>
  <c r="AD198" i="22"/>
  <c r="AC198" i="22"/>
  <c r="AB198" i="22"/>
  <c r="AA198" i="22"/>
  <c r="Z198" i="22"/>
  <c r="Y198" i="22"/>
  <c r="X198" i="22"/>
  <c r="W198" i="22"/>
  <c r="S198" i="22"/>
  <c r="R198" i="22"/>
  <c r="AI198" i="22" s="1"/>
  <c r="Q198" i="22"/>
  <c r="AG197" i="22"/>
  <c r="AF197" i="22"/>
  <c r="AE197" i="22"/>
  <c r="AD197" i="22"/>
  <c r="AC197" i="22"/>
  <c r="AB197" i="22"/>
  <c r="AA197" i="22"/>
  <c r="Z197" i="22"/>
  <c r="Y197" i="22"/>
  <c r="X197" i="22"/>
  <c r="W197" i="22"/>
  <c r="S197" i="22"/>
  <c r="R197" i="22"/>
  <c r="AI197" i="22" s="1"/>
  <c r="Q197" i="22"/>
  <c r="AG196" i="22"/>
  <c r="AF196" i="22"/>
  <c r="AE196" i="22"/>
  <c r="AD196" i="22"/>
  <c r="AC196" i="22"/>
  <c r="AB196" i="22"/>
  <c r="AA196" i="22"/>
  <c r="Z196" i="22"/>
  <c r="Y196" i="22"/>
  <c r="X196" i="22"/>
  <c r="W196" i="22"/>
  <c r="S196" i="22"/>
  <c r="R196" i="22"/>
  <c r="AI196" i="22" s="1"/>
  <c r="Q196" i="22"/>
  <c r="AG195" i="22"/>
  <c r="AF195" i="22"/>
  <c r="AE195" i="22"/>
  <c r="AD195" i="22"/>
  <c r="AC195" i="22"/>
  <c r="AB195" i="22"/>
  <c r="AA195" i="22"/>
  <c r="Z195" i="22"/>
  <c r="Y195" i="22"/>
  <c r="X195" i="22"/>
  <c r="W195" i="22"/>
  <c r="S195" i="22"/>
  <c r="R195" i="22"/>
  <c r="AI195" i="22" s="1"/>
  <c r="Q195" i="22"/>
  <c r="AG194" i="22"/>
  <c r="AF194" i="22"/>
  <c r="AE194" i="22"/>
  <c r="AD194" i="22"/>
  <c r="AC194" i="22"/>
  <c r="AB194" i="22"/>
  <c r="AA194" i="22"/>
  <c r="Z194" i="22"/>
  <c r="Y194" i="22"/>
  <c r="X194" i="22"/>
  <c r="W194" i="22"/>
  <c r="S194" i="22"/>
  <c r="R194" i="22"/>
  <c r="AI194" i="22" s="1"/>
  <c r="Q194" i="22"/>
  <c r="AG193" i="22"/>
  <c r="AF193" i="22"/>
  <c r="AE193" i="22"/>
  <c r="AD193" i="22"/>
  <c r="AC193" i="22"/>
  <c r="AB193" i="22"/>
  <c r="AA193" i="22"/>
  <c r="Z193" i="22"/>
  <c r="Y193" i="22"/>
  <c r="X193" i="22"/>
  <c r="W193" i="22"/>
  <c r="S193" i="22"/>
  <c r="R193" i="22"/>
  <c r="AI193" i="22" s="1"/>
  <c r="Q193" i="22"/>
  <c r="AG192" i="22"/>
  <c r="AF192" i="22"/>
  <c r="AE192" i="22"/>
  <c r="AD192" i="22"/>
  <c r="AC192" i="22"/>
  <c r="AB192" i="22"/>
  <c r="AA192" i="22"/>
  <c r="Z192" i="22"/>
  <c r="Y192" i="22"/>
  <c r="X192" i="22"/>
  <c r="W192" i="22"/>
  <c r="S192" i="22"/>
  <c r="R192" i="22"/>
  <c r="Q192" i="22"/>
  <c r="AG190" i="22"/>
  <c r="AF190" i="22"/>
  <c r="AE190" i="22"/>
  <c r="AD190" i="22"/>
  <c r="AC190" i="22"/>
  <c r="AB190" i="22"/>
  <c r="AA190" i="22"/>
  <c r="Z190" i="22"/>
  <c r="Y190" i="22"/>
  <c r="X190" i="22"/>
  <c r="W190" i="22"/>
  <c r="S190" i="22"/>
  <c r="R190" i="22"/>
  <c r="AI190" i="22" s="1"/>
  <c r="Q190" i="22"/>
  <c r="AG189" i="22"/>
  <c r="AF189" i="22"/>
  <c r="AE189" i="22"/>
  <c r="AD189" i="22"/>
  <c r="AC189" i="22"/>
  <c r="AB189" i="22"/>
  <c r="Z189" i="22"/>
  <c r="X189" i="22"/>
  <c r="AE188" i="22"/>
  <c r="AB188" i="22"/>
  <c r="Y188" i="22"/>
  <c r="R188" i="22"/>
  <c r="AD187" i="22"/>
  <c r="Y187" i="22"/>
  <c r="R187" i="22"/>
  <c r="AG186" i="22"/>
  <c r="AD186" i="22"/>
  <c r="S186" i="22"/>
  <c r="Q186" i="22"/>
  <c r="AF185" i="22"/>
  <c r="AA185" i="22"/>
  <c r="W185" i="22"/>
  <c r="R185" i="22"/>
  <c r="AE184" i="22"/>
  <c r="Z184" i="22"/>
  <c r="S184" i="22"/>
  <c r="Q184" i="22"/>
  <c r="AF183" i="22"/>
  <c r="S183" i="22"/>
  <c r="AG182" i="22"/>
  <c r="AB182" i="22"/>
  <c r="Y182" i="22"/>
  <c r="W182" i="22"/>
  <c r="S182" i="22"/>
  <c r="Q182" i="22"/>
  <c r="AG181" i="22"/>
  <c r="AC181" i="22"/>
  <c r="Z181" i="22"/>
  <c r="W181" i="22"/>
  <c r="S181" i="22"/>
  <c r="Q181" i="22"/>
  <c r="AF180" i="22"/>
  <c r="Y180" i="22"/>
  <c r="Q180" i="22"/>
  <c r="AE179" i="22"/>
  <c r="Z179" i="22"/>
  <c r="S179" i="22"/>
  <c r="AB178" i="22"/>
  <c r="W178" i="22"/>
  <c r="AG177" i="22"/>
  <c r="AE177" i="22"/>
  <c r="AB177" i="22"/>
  <c r="X177" i="22"/>
  <c r="R177" i="22"/>
  <c r="AG176" i="22"/>
  <c r="X176" i="22"/>
  <c r="R176" i="22"/>
  <c r="AC175" i="22"/>
  <c r="W175" i="22"/>
  <c r="R175" i="22"/>
  <c r="AF174" i="22"/>
  <c r="Y174" i="22"/>
  <c r="S174" i="22"/>
  <c r="AG173" i="22"/>
  <c r="AB173" i="22"/>
  <c r="Y173" i="22"/>
  <c r="R173" i="22"/>
  <c r="AE172" i="22"/>
  <c r="Y172" i="22"/>
  <c r="W172" i="22"/>
  <c r="S172" i="22"/>
  <c r="AD171" i="22"/>
  <c r="Z171" i="22"/>
  <c r="S171" i="22"/>
  <c r="Q171" i="22"/>
  <c r="AG170" i="22"/>
  <c r="AE170" i="22"/>
  <c r="AD170" i="22"/>
  <c r="AC170" i="22"/>
  <c r="AA170" i="22"/>
  <c r="X170" i="22"/>
  <c r="S170" i="22"/>
  <c r="AF169" i="22"/>
  <c r="AA169" i="22"/>
  <c r="W169" i="22"/>
  <c r="S169" i="22"/>
  <c r="Q169" i="22"/>
  <c r="AF168" i="22"/>
  <c r="Z168" i="22"/>
  <c r="W168" i="22"/>
  <c r="S168" i="22"/>
  <c r="AD167" i="22"/>
  <c r="Z167" i="22"/>
  <c r="W167" i="22"/>
  <c r="R167" i="22"/>
  <c r="AE166" i="22"/>
  <c r="Z166" i="22"/>
  <c r="X154" i="22"/>
  <c r="R154" i="22"/>
  <c r="AE153" i="22"/>
  <c r="Z153" i="22"/>
  <c r="Q153" i="22"/>
  <c r="AE152" i="22"/>
  <c r="Z152" i="22"/>
  <c r="AF151" i="22"/>
  <c r="Y151" i="22"/>
  <c r="S151" i="22"/>
  <c r="AC150" i="22"/>
  <c r="Y150" i="22"/>
  <c r="R150" i="22"/>
  <c r="AF149" i="22"/>
  <c r="Y149" i="22"/>
  <c r="R149" i="22"/>
  <c r="AG148" i="22"/>
  <c r="AB148" i="22"/>
  <c r="X148" i="22"/>
  <c r="S148" i="22"/>
  <c r="R148" i="22"/>
  <c r="AI148" i="22" s="1"/>
  <c r="Q148" i="22"/>
  <c r="AG147" i="22"/>
  <c r="Y147" i="22"/>
  <c r="W147" i="22"/>
  <c r="S147" i="22"/>
  <c r="AE144" i="22"/>
  <c r="AG143" i="22"/>
  <c r="AB143" i="22"/>
  <c r="AG142" i="22"/>
  <c r="Y139" i="22"/>
  <c r="Q139" i="22"/>
  <c r="AB136" i="22"/>
  <c r="S136" i="22"/>
  <c r="Z135" i="22"/>
  <c r="Y134" i="22"/>
  <c r="S134" i="22"/>
  <c r="AA133" i="22"/>
  <c r="Z132" i="22"/>
  <c r="W131" i="22"/>
  <c r="S131" i="22"/>
  <c r="AG130" i="22"/>
  <c r="Y130" i="22"/>
  <c r="AE128" i="22"/>
  <c r="W127" i="22"/>
  <c r="AG126" i="22"/>
  <c r="Z126" i="22"/>
  <c r="AF125" i="22"/>
  <c r="AD124" i="22"/>
  <c r="Y124" i="22"/>
  <c r="AA123" i="22"/>
  <c r="AA122" i="22"/>
  <c r="R122" i="22"/>
  <c r="AF121" i="22"/>
  <c r="AC121" i="22"/>
  <c r="W121" i="22"/>
  <c r="AE120" i="22"/>
  <c r="R119" i="22"/>
  <c r="Q117" i="22"/>
  <c r="AB116" i="22"/>
  <c r="AB115" i="22"/>
  <c r="Q114" i="22"/>
  <c r="AE113" i="22"/>
  <c r="X113" i="22"/>
  <c r="AG112" i="22"/>
  <c r="AA112" i="22"/>
  <c r="X112" i="22"/>
  <c r="Q112" i="22"/>
  <c r="AF111" i="22"/>
  <c r="AC110" i="22"/>
  <c r="Q110" i="22"/>
  <c r="AB109" i="22"/>
  <c r="Y109" i="22"/>
  <c r="AE108" i="22"/>
  <c r="AA108" i="22"/>
  <c r="W108" i="22"/>
  <c r="AC107" i="22"/>
  <c r="AE106" i="22"/>
  <c r="S106" i="22"/>
  <c r="Y105" i="22"/>
  <c r="AB104" i="22"/>
  <c r="W104" i="22"/>
  <c r="S104" i="22"/>
  <c r="AD102" i="22"/>
  <c r="Y102" i="22"/>
  <c r="S102" i="22"/>
  <c r="AC101" i="22"/>
  <c r="AE61" i="22"/>
  <c r="X61" i="22"/>
  <c r="AF58" i="22"/>
  <c r="AC58" i="22"/>
  <c r="S57" i="22"/>
  <c r="Y56" i="22"/>
  <c r="AC55" i="22"/>
  <c r="AG53" i="22"/>
  <c r="Z53" i="22"/>
  <c r="X52" i="22"/>
  <c r="R51" i="22"/>
  <c r="AD50" i="22"/>
  <c r="R50" i="22"/>
  <c r="AF49" i="22"/>
  <c r="Z49" i="22"/>
  <c r="W48" i="22"/>
  <c r="Z47" i="22"/>
  <c r="AE46" i="22"/>
  <c r="Q46" i="22"/>
  <c r="AG45" i="22"/>
  <c r="Y45" i="22"/>
  <c r="AC43" i="22"/>
  <c r="AF42" i="22"/>
  <c r="AA42" i="22"/>
  <c r="T42" i="22"/>
  <c r="Q40" i="22"/>
  <c r="Y39" i="22"/>
  <c r="AC38" i="22"/>
  <c r="T38" i="22"/>
  <c r="R38" i="22"/>
  <c r="AB37" i="22"/>
  <c r="AE36" i="22"/>
  <c r="Y36" i="22"/>
  <c r="AG34" i="22"/>
  <c r="AB34" i="22"/>
  <c r="AD31" i="22"/>
  <c r="X31" i="22"/>
  <c r="Q31" i="22"/>
  <c r="AD30" i="22"/>
  <c r="AA29" i="22"/>
  <c r="X28" i="22"/>
  <c r="Q27" i="22"/>
  <c r="AE26" i="22"/>
  <c r="AE25" i="22"/>
  <c r="AA24" i="22"/>
  <c r="S19" i="22"/>
  <c r="AF18" i="22"/>
  <c r="AE17" i="22"/>
  <c r="S17" i="22"/>
  <c r="AB15" i="22"/>
  <c r="AC13" i="22"/>
  <c r="AB12" i="22"/>
  <c r="AG10" i="22"/>
  <c r="W10" i="22"/>
  <c r="R10" i="22"/>
  <c r="AD9" i="22"/>
  <c r="Z6" i="22"/>
  <c r="S5" i="22"/>
  <c r="R54" i="2"/>
  <c r="AG100" i="22"/>
  <c r="AF100" i="22"/>
  <c r="AE100" i="22"/>
  <c r="AD100" i="22"/>
  <c r="AC100" i="22"/>
  <c r="AB100" i="22"/>
  <c r="AA100" i="22"/>
  <c r="Z100" i="22"/>
  <c r="Y100" i="22"/>
  <c r="X100" i="22"/>
  <c r="W100" i="22"/>
  <c r="S100" i="22"/>
  <c r="R100" i="22"/>
  <c r="AI100" i="22" s="1"/>
  <c r="Q100" i="22"/>
  <c r="AG99" i="22"/>
  <c r="AF99" i="22"/>
  <c r="AE99" i="22"/>
  <c r="AD99" i="22"/>
  <c r="AC99" i="22"/>
  <c r="AB99" i="22"/>
  <c r="AA99" i="22"/>
  <c r="Z99" i="22"/>
  <c r="Y99" i="22"/>
  <c r="X99" i="22"/>
  <c r="W99" i="22"/>
  <c r="S99" i="22"/>
  <c r="R99" i="22"/>
  <c r="AI99" i="22" s="1"/>
  <c r="Q99" i="22"/>
  <c r="AG98" i="22"/>
  <c r="AF98" i="22"/>
  <c r="AE98" i="22"/>
  <c r="AD98" i="22"/>
  <c r="AC98" i="22"/>
  <c r="AB98" i="22"/>
  <c r="AA98" i="22"/>
  <c r="Z98" i="22"/>
  <c r="Y98" i="22"/>
  <c r="X98" i="22"/>
  <c r="W98" i="22"/>
  <c r="S98" i="22"/>
  <c r="R98" i="22"/>
  <c r="AI98" i="22" s="1"/>
  <c r="Q98" i="22"/>
  <c r="AG97" i="22"/>
  <c r="AF97" i="22"/>
  <c r="AE97" i="22"/>
  <c r="AD97" i="22"/>
  <c r="AC97" i="22"/>
  <c r="AB97" i="22"/>
  <c r="AA97" i="22"/>
  <c r="Z97" i="22"/>
  <c r="Y97" i="22"/>
  <c r="X97" i="22"/>
  <c r="W97" i="22"/>
  <c r="S97" i="22"/>
  <c r="R97" i="22"/>
  <c r="AI97" i="22" s="1"/>
  <c r="Q97" i="22"/>
  <c r="AG96" i="22"/>
  <c r="AF96" i="22"/>
  <c r="AE96" i="22"/>
  <c r="AD96" i="22"/>
  <c r="AC96" i="22"/>
  <c r="AB96" i="22"/>
  <c r="AA96" i="22"/>
  <c r="Z96" i="22"/>
  <c r="Y96" i="22"/>
  <c r="X96" i="22"/>
  <c r="W96" i="22"/>
  <c r="S96" i="22"/>
  <c r="R96" i="22"/>
  <c r="AI96" i="22" s="1"/>
  <c r="Q96" i="22"/>
  <c r="AG95" i="22"/>
  <c r="AF95" i="22"/>
  <c r="AE95" i="22"/>
  <c r="AD95" i="22"/>
  <c r="AC95" i="22"/>
  <c r="AB95" i="22"/>
  <c r="AA95" i="22"/>
  <c r="Z95" i="22"/>
  <c r="Y95" i="22"/>
  <c r="X95" i="22"/>
  <c r="W95" i="22"/>
  <c r="S95" i="22"/>
  <c r="R95" i="22"/>
  <c r="AI95" i="22" s="1"/>
  <c r="Q95" i="22"/>
  <c r="AG94" i="22"/>
  <c r="AF94" i="22"/>
  <c r="AE94" i="22"/>
  <c r="AD94" i="22"/>
  <c r="AC94" i="22"/>
  <c r="AB94" i="22"/>
  <c r="AA94" i="22"/>
  <c r="Z94" i="22"/>
  <c r="Y94" i="22"/>
  <c r="X94" i="22"/>
  <c r="W94" i="22"/>
  <c r="S94" i="22"/>
  <c r="R94" i="22"/>
  <c r="AI94" i="22" s="1"/>
  <c r="Q94" i="22"/>
  <c r="AG93" i="22"/>
  <c r="AF93" i="22"/>
  <c r="AE93" i="22"/>
  <c r="AD93" i="22"/>
  <c r="AC93" i="22"/>
  <c r="AB93" i="22"/>
  <c r="AA93" i="22"/>
  <c r="Z93" i="22"/>
  <c r="Y93" i="22"/>
  <c r="X93" i="22"/>
  <c r="W93" i="22"/>
  <c r="S93" i="22"/>
  <c r="R93" i="22"/>
  <c r="AI93" i="22" s="1"/>
  <c r="Q93" i="22"/>
  <c r="AG92" i="22"/>
  <c r="AF92" i="22"/>
  <c r="AE92" i="22"/>
  <c r="AD92" i="22"/>
  <c r="AC92" i="22"/>
  <c r="AB92" i="22"/>
  <c r="AA92" i="22"/>
  <c r="Z92" i="22"/>
  <c r="Y92" i="22"/>
  <c r="X92" i="22"/>
  <c r="W92" i="22"/>
  <c r="S92" i="22"/>
  <c r="R92" i="22"/>
  <c r="AI92" i="22" s="1"/>
  <c r="Q92" i="22"/>
  <c r="AG91" i="22"/>
  <c r="AF91" i="22"/>
  <c r="AE91" i="22"/>
  <c r="AD91" i="22"/>
  <c r="AC91" i="22"/>
  <c r="AB91" i="22"/>
  <c r="AA91" i="22"/>
  <c r="Z91" i="22"/>
  <c r="Y91" i="22"/>
  <c r="X91" i="22"/>
  <c r="W91" i="22"/>
  <c r="S91" i="22"/>
  <c r="R91" i="22"/>
  <c r="AI91" i="22" s="1"/>
  <c r="Q91" i="22"/>
  <c r="AG90" i="22"/>
  <c r="AF90" i="22"/>
  <c r="AE90" i="22"/>
  <c r="AD90" i="22"/>
  <c r="AC90" i="22"/>
  <c r="AB90" i="22"/>
  <c r="AA90" i="22"/>
  <c r="Z90" i="22"/>
  <c r="Y90" i="22"/>
  <c r="X90" i="22"/>
  <c r="W90" i="22"/>
  <c r="S90" i="22"/>
  <c r="R90" i="22"/>
  <c r="AI90" i="22" s="1"/>
  <c r="Q90" i="22"/>
  <c r="AG88" i="22"/>
  <c r="AF88" i="22"/>
  <c r="AE88" i="22"/>
  <c r="AD88" i="22"/>
  <c r="AC88" i="22"/>
  <c r="AB88" i="22"/>
  <c r="AA88" i="22"/>
  <c r="Z88" i="22"/>
  <c r="Y88" i="22"/>
  <c r="X88" i="22"/>
  <c r="W88" i="22"/>
  <c r="S88" i="22"/>
  <c r="R88" i="22"/>
  <c r="AI88" i="22" s="1"/>
  <c r="Q88" i="22"/>
  <c r="AG87" i="22"/>
  <c r="AF87" i="22"/>
  <c r="AE87" i="22"/>
  <c r="AD87" i="22"/>
  <c r="AC87" i="22"/>
  <c r="AB87" i="22"/>
  <c r="AA87" i="22"/>
  <c r="Z87" i="22"/>
  <c r="Y87" i="22"/>
  <c r="X87" i="22"/>
  <c r="W87" i="22"/>
  <c r="S87" i="22"/>
  <c r="R87" i="22"/>
  <c r="AI87" i="22" s="1"/>
  <c r="Q87" i="22"/>
  <c r="AG86" i="22"/>
  <c r="AF86" i="22"/>
  <c r="AE86" i="22"/>
  <c r="AD86" i="22"/>
  <c r="AC86" i="22"/>
  <c r="AB86" i="22"/>
  <c r="AA86" i="22"/>
  <c r="Z86" i="22"/>
  <c r="Y86" i="22"/>
  <c r="X86" i="22"/>
  <c r="W86" i="22"/>
  <c r="S86" i="22"/>
  <c r="R86" i="22"/>
  <c r="AI86" i="22" s="1"/>
  <c r="Q86" i="22"/>
  <c r="AG85" i="22"/>
  <c r="AF85" i="22"/>
  <c r="AE85" i="22"/>
  <c r="AD85" i="22"/>
  <c r="AC85" i="22"/>
  <c r="AB85" i="22"/>
  <c r="AA85" i="22"/>
  <c r="Z85" i="22"/>
  <c r="Y85" i="22"/>
  <c r="X85" i="22"/>
  <c r="W85" i="22"/>
  <c r="S85" i="22"/>
  <c r="R85" i="22"/>
  <c r="AI85" i="22" s="1"/>
  <c r="Q85" i="22"/>
  <c r="AG84" i="22"/>
  <c r="AF84" i="22"/>
  <c r="AE84" i="22"/>
  <c r="AD84" i="22"/>
  <c r="AC84" i="22"/>
  <c r="AB84" i="22"/>
  <c r="AA84" i="22"/>
  <c r="Z84" i="22"/>
  <c r="Y84" i="22"/>
  <c r="X84" i="22"/>
  <c r="W84" i="22"/>
  <c r="S84" i="22"/>
  <c r="R84" i="22"/>
  <c r="AI84" i="22" s="1"/>
  <c r="Q84" i="22"/>
  <c r="AG83" i="22"/>
  <c r="AF83" i="22"/>
  <c r="AE83" i="22"/>
  <c r="AD83" i="22"/>
  <c r="AC83" i="22"/>
  <c r="AB83" i="22"/>
  <c r="AA83" i="22"/>
  <c r="Z83" i="22"/>
  <c r="Y83" i="22"/>
  <c r="X83" i="22"/>
  <c r="W83" i="22"/>
  <c r="S83" i="22"/>
  <c r="R83" i="22"/>
  <c r="AI83" i="22" s="1"/>
  <c r="Q83" i="22"/>
  <c r="AG82" i="22"/>
  <c r="AF82" i="22"/>
  <c r="AE82" i="22"/>
  <c r="AD82" i="22"/>
  <c r="AC82" i="22"/>
  <c r="AB82" i="22"/>
  <c r="AA82" i="22"/>
  <c r="Z82" i="22"/>
  <c r="Y82" i="22"/>
  <c r="X82" i="22"/>
  <c r="W82" i="22"/>
  <c r="S82" i="22"/>
  <c r="R82" i="22"/>
  <c r="AI82" i="22" s="1"/>
  <c r="Q82" i="22"/>
  <c r="AG81" i="22"/>
  <c r="AF81" i="22"/>
  <c r="AE81" i="22"/>
  <c r="AD81" i="22"/>
  <c r="AC81" i="22"/>
  <c r="AB81" i="22"/>
  <c r="AA81" i="22"/>
  <c r="Z81" i="22"/>
  <c r="Y81" i="22"/>
  <c r="X81" i="22"/>
  <c r="W81" i="22"/>
  <c r="S81" i="22"/>
  <c r="R81" i="22"/>
  <c r="AI81" i="22" s="1"/>
  <c r="Q81" i="22"/>
  <c r="AG80" i="22"/>
  <c r="AF80" i="22"/>
  <c r="AE80" i="22"/>
  <c r="AD80" i="22"/>
  <c r="AC80" i="22"/>
  <c r="AB80" i="22"/>
  <c r="AA80" i="22"/>
  <c r="Z80" i="22"/>
  <c r="Y80" i="22"/>
  <c r="X80" i="22"/>
  <c r="W80" i="22"/>
  <c r="S80" i="22"/>
  <c r="R80" i="22"/>
  <c r="AI80" i="22" s="1"/>
  <c r="Q80" i="22"/>
  <c r="AG79" i="22"/>
  <c r="AF79" i="22"/>
  <c r="AE79" i="22"/>
  <c r="AD79" i="22"/>
  <c r="AC79" i="22"/>
  <c r="AB79" i="22"/>
  <c r="AA79" i="22"/>
  <c r="Z79" i="22"/>
  <c r="Y79" i="22"/>
  <c r="X79" i="22"/>
  <c r="W79" i="22"/>
  <c r="S79" i="22"/>
  <c r="R79" i="22"/>
  <c r="AI79" i="22" s="1"/>
  <c r="Q79" i="22"/>
  <c r="AG78" i="22"/>
  <c r="AF78" i="22"/>
  <c r="AE78" i="22"/>
  <c r="AD78" i="22"/>
  <c r="AC78" i="22"/>
  <c r="AB78" i="22"/>
  <c r="AA78" i="22"/>
  <c r="Z78" i="22"/>
  <c r="Y78" i="22"/>
  <c r="X78" i="22"/>
  <c r="W78" i="22"/>
  <c r="S78" i="22"/>
  <c r="R78" i="22"/>
  <c r="AI78" i="22" s="1"/>
  <c r="Q78" i="22"/>
  <c r="AG77" i="22"/>
  <c r="AF77" i="22"/>
  <c r="AE77" i="22"/>
  <c r="AD77" i="22"/>
  <c r="AC77" i="22"/>
  <c r="AB77" i="22"/>
  <c r="AA77" i="22"/>
  <c r="Z77" i="22"/>
  <c r="Y77" i="22"/>
  <c r="X77" i="22"/>
  <c r="W77" i="22"/>
  <c r="S77" i="22"/>
  <c r="R77" i="22"/>
  <c r="AI77" i="22" s="1"/>
  <c r="Q77" i="22"/>
  <c r="AG76" i="22"/>
  <c r="AF76" i="22"/>
  <c r="AE76" i="22"/>
  <c r="AD76" i="22"/>
  <c r="AC76" i="22"/>
  <c r="AB76" i="22"/>
  <c r="AA76" i="22"/>
  <c r="Z76" i="22"/>
  <c r="Y76" i="22"/>
  <c r="X76" i="22"/>
  <c r="W76" i="22"/>
  <c r="S76" i="22"/>
  <c r="R76" i="22"/>
  <c r="AI76" i="22" s="1"/>
  <c r="Q76" i="22"/>
  <c r="AG75" i="22"/>
  <c r="AF75" i="22"/>
  <c r="AE75" i="22"/>
  <c r="AD75" i="22"/>
  <c r="AC75" i="22"/>
  <c r="AB75" i="22"/>
  <c r="AA75" i="22"/>
  <c r="Z75" i="22"/>
  <c r="Y75" i="22"/>
  <c r="X75" i="22"/>
  <c r="W75" i="22"/>
  <c r="S75" i="22"/>
  <c r="R75" i="22"/>
  <c r="AI75" i="22" s="1"/>
  <c r="Q75" i="22"/>
  <c r="AG74" i="22"/>
  <c r="AF74" i="22"/>
  <c r="AE74" i="22"/>
  <c r="AD74" i="22"/>
  <c r="AC74" i="22"/>
  <c r="AB74" i="22"/>
  <c r="AA74" i="22"/>
  <c r="Z74" i="22"/>
  <c r="Y74" i="22"/>
  <c r="X74" i="22"/>
  <c r="T74" i="22"/>
  <c r="S74" i="22"/>
  <c r="R74" i="22"/>
  <c r="AI74" i="22" s="1"/>
  <c r="AG73" i="22"/>
  <c r="AF73" i="22"/>
  <c r="AE73" i="22"/>
  <c r="AD73" i="22"/>
  <c r="AC73" i="22"/>
  <c r="AB73" i="22"/>
  <c r="AA73" i="22"/>
  <c r="Z73" i="22"/>
  <c r="Y73" i="22"/>
  <c r="X73" i="22"/>
  <c r="W73" i="22"/>
  <c r="S73" i="22"/>
  <c r="R73" i="22"/>
  <c r="AI73" i="22" s="1"/>
  <c r="Q73" i="22"/>
  <c r="AG72" i="22"/>
  <c r="AF72" i="22"/>
  <c r="AE72" i="22"/>
  <c r="AD72" i="22"/>
  <c r="AC72" i="22"/>
  <c r="AB72" i="22"/>
  <c r="AA72" i="22"/>
  <c r="Z72" i="22"/>
  <c r="Y72" i="22"/>
  <c r="X72" i="22"/>
  <c r="W72" i="22"/>
  <c r="S72" i="22"/>
  <c r="R72" i="22"/>
  <c r="AI72" i="22" s="1"/>
  <c r="Q72" i="22"/>
  <c r="AG71" i="22"/>
  <c r="AF71" i="22"/>
  <c r="AE71" i="22"/>
  <c r="AD71" i="22"/>
  <c r="AC71" i="22"/>
  <c r="AB71" i="22"/>
  <c r="AA71" i="22"/>
  <c r="Z71" i="22"/>
  <c r="Y71" i="22"/>
  <c r="X71" i="22"/>
  <c r="W71" i="22"/>
  <c r="S71" i="22"/>
  <c r="R71" i="22"/>
  <c r="AI71" i="22" s="1"/>
  <c r="Q71" i="22"/>
  <c r="AG70" i="22"/>
  <c r="AF70" i="22"/>
  <c r="AE70" i="22"/>
  <c r="AD70" i="22"/>
  <c r="AC70" i="22"/>
  <c r="AB70" i="22"/>
  <c r="AA70" i="22"/>
  <c r="Z70" i="22"/>
  <c r="Y70" i="22"/>
  <c r="X70" i="22"/>
  <c r="W70" i="22"/>
  <c r="S70" i="22"/>
  <c r="R70" i="22"/>
  <c r="AI70" i="22" s="1"/>
  <c r="Q70" i="22"/>
  <c r="AG69" i="22"/>
  <c r="AF69" i="22"/>
  <c r="AE69" i="22"/>
  <c r="AD69" i="22"/>
  <c r="AC69" i="22"/>
  <c r="AB69" i="22"/>
  <c r="AA69" i="22"/>
  <c r="Z69" i="22"/>
  <c r="Y69" i="22"/>
  <c r="X69" i="22"/>
  <c r="W69" i="22"/>
  <c r="S69" i="22"/>
  <c r="R69" i="22"/>
  <c r="AI69" i="22" s="1"/>
  <c r="Q69" i="22"/>
  <c r="AG68" i="22"/>
  <c r="AF68" i="22"/>
  <c r="AE68" i="22"/>
  <c r="AD68" i="22"/>
  <c r="AC68" i="22"/>
  <c r="AB68" i="22"/>
  <c r="AA68" i="22"/>
  <c r="Z68" i="22"/>
  <c r="Y68" i="22"/>
  <c r="X68" i="22"/>
  <c r="W68" i="22"/>
  <c r="S68" i="22"/>
  <c r="R68" i="22"/>
  <c r="AI68" i="22" s="1"/>
  <c r="Q68" i="22"/>
  <c r="AG67" i="22"/>
  <c r="AF67" i="22"/>
  <c r="AE67" i="22"/>
  <c r="AD67" i="22"/>
  <c r="AC67" i="22"/>
  <c r="AB67" i="22"/>
  <c r="AA67" i="22"/>
  <c r="Z67" i="22"/>
  <c r="Y67" i="22"/>
  <c r="X67" i="22"/>
  <c r="W67" i="22"/>
  <c r="S67" i="22"/>
  <c r="R67" i="22"/>
  <c r="AI67" i="22" s="1"/>
  <c r="Q67" i="22"/>
  <c r="AG66" i="22"/>
  <c r="AF66" i="22"/>
  <c r="AE66" i="22"/>
  <c r="AD66" i="22"/>
  <c r="AC66" i="22"/>
  <c r="AB66" i="22"/>
  <c r="AA66" i="22"/>
  <c r="Z66" i="22"/>
  <c r="Y66" i="22"/>
  <c r="X66" i="22"/>
  <c r="W66" i="22"/>
  <c r="S66" i="22"/>
  <c r="R66" i="22"/>
  <c r="AI66" i="22" s="1"/>
  <c r="Q66" i="22"/>
  <c r="AG65" i="22"/>
  <c r="AF65" i="22"/>
  <c r="AE65" i="22"/>
  <c r="AD65" i="22"/>
  <c r="AC65" i="22"/>
  <c r="AB65" i="22"/>
  <c r="AA65" i="22"/>
  <c r="Z65" i="22"/>
  <c r="Y65" i="22"/>
  <c r="X65" i="22"/>
  <c r="W65" i="22"/>
  <c r="S65" i="22"/>
  <c r="R65" i="22"/>
  <c r="AI65" i="22" s="1"/>
  <c r="Q65" i="22"/>
  <c r="AG64" i="22"/>
  <c r="AF64" i="22"/>
  <c r="AE64" i="22"/>
  <c r="AD64" i="22"/>
  <c r="AC64" i="22"/>
  <c r="AB64" i="22"/>
  <c r="AA64" i="22"/>
  <c r="Z64" i="22"/>
  <c r="Y64" i="22"/>
  <c r="X64" i="22"/>
  <c r="W64" i="22"/>
  <c r="S64" i="22"/>
  <c r="R64" i="22"/>
  <c r="AI64" i="22" s="1"/>
  <c r="Q64" i="22"/>
  <c r="AG63" i="22"/>
  <c r="AF63" i="22"/>
  <c r="AE63" i="22"/>
  <c r="AD63" i="22"/>
  <c r="AC63" i="22"/>
  <c r="AB63" i="22"/>
  <c r="AA63" i="22"/>
  <c r="Z63" i="22"/>
  <c r="Y63" i="22"/>
  <c r="X63" i="22"/>
  <c r="W63" i="22"/>
  <c r="S63" i="22"/>
  <c r="R63" i="22"/>
  <c r="AI63" i="22" s="1"/>
  <c r="Q63" i="22"/>
  <c r="AG62" i="22"/>
  <c r="AF62" i="22"/>
  <c r="AE62" i="22"/>
  <c r="AD62" i="22"/>
  <c r="AC62" i="22"/>
  <c r="AB62" i="22"/>
  <c r="AA62" i="22"/>
  <c r="Z62" i="22"/>
  <c r="Y62" i="22"/>
  <c r="X62" i="22"/>
  <c r="W62" i="22"/>
  <c r="S62" i="22"/>
  <c r="R62" i="22"/>
  <c r="AI62" i="22" s="1"/>
  <c r="Q62" i="22"/>
  <c r="AG61" i="22"/>
  <c r="AG51" i="22"/>
  <c r="AE51" i="22"/>
  <c r="Z51" i="22"/>
  <c r="X51" i="22"/>
  <c r="Q51" i="22"/>
  <c r="AG50" i="22"/>
  <c r="AE50" i="22"/>
  <c r="Q50" i="22"/>
  <c r="AA49" i="22"/>
  <c r="Z48" i="22"/>
  <c r="Y48" i="22"/>
  <c r="T48" i="22"/>
  <c r="R48" i="22"/>
  <c r="AI48" i="22" s="1"/>
  <c r="AE47" i="22"/>
  <c r="W47" i="22"/>
  <c r="S47" i="22"/>
  <c r="Q47" i="22"/>
  <c r="AC46" i="22"/>
  <c r="R46" i="22"/>
  <c r="AI46" i="22" s="1"/>
  <c r="AB45" i="22"/>
  <c r="AA45" i="22"/>
  <c r="X45" i="22"/>
  <c r="AE44" i="22"/>
  <c r="AC44" i="22"/>
  <c r="Y44" i="22"/>
  <c r="W44" i="22"/>
  <c r="S44" i="22"/>
  <c r="Q44" i="22"/>
  <c r="AG43" i="22"/>
  <c r="AE43" i="22"/>
  <c r="AA43" i="22"/>
  <c r="Y43" i="22"/>
  <c r="T43" i="22"/>
  <c r="R43" i="22"/>
  <c r="AI43" i="22" s="1"/>
  <c r="Y42" i="22"/>
  <c r="AE41" i="22"/>
  <c r="AC41" i="22"/>
  <c r="W41" i="22"/>
  <c r="S41" i="22"/>
  <c r="AG40" i="22"/>
  <c r="AF40" i="22"/>
  <c r="AA40" i="22"/>
  <c r="S40" i="22"/>
  <c r="AD39" i="22"/>
  <c r="Z39" i="22"/>
  <c r="W39" i="22"/>
  <c r="S39" i="22"/>
  <c r="AB38" i="22"/>
  <c r="W38" i="22"/>
  <c r="AC37" i="22"/>
  <c r="T37" i="22"/>
  <c r="AF36" i="22"/>
  <c r="AB36" i="22"/>
  <c r="R36" i="22"/>
  <c r="AI36" i="22" s="1"/>
  <c r="AC34" i="22"/>
  <c r="AA34" i="22"/>
  <c r="W34" i="22"/>
  <c r="T34" i="22"/>
  <c r="R34" i="22"/>
  <c r="AI34" i="22" s="1"/>
  <c r="AG33" i="22"/>
  <c r="AC33" i="22"/>
  <c r="Z33" i="22"/>
  <c r="W33" i="22"/>
  <c r="S33" i="22"/>
  <c r="Q33" i="22"/>
  <c r="AC32" i="22"/>
  <c r="AA32" i="22"/>
  <c r="AG31" i="22"/>
  <c r="AC31" i="22"/>
  <c r="Y31" i="22"/>
  <c r="W31" i="22"/>
  <c r="S31" i="22"/>
  <c r="AA30" i="22"/>
  <c r="Y30" i="22"/>
  <c r="R30" i="22"/>
  <c r="AI30" i="22" s="1"/>
  <c r="AG29" i="22"/>
  <c r="AE29" i="22"/>
  <c r="AC29" i="22"/>
  <c r="Z29" i="22"/>
  <c r="T29" i="22"/>
  <c r="AF28" i="22"/>
  <c r="AC28" i="22"/>
  <c r="AB28" i="22"/>
  <c r="S28" i="22"/>
  <c r="Z27" i="22"/>
  <c r="AD26" i="22"/>
  <c r="R26" i="22"/>
  <c r="AI26" i="22" s="1"/>
  <c r="AC25" i="22"/>
  <c r="AA25" i="22"/>
  <c r="T25" i="22"/>
  <c r="R25" i="22"/>
  <c r="AI25" i="22" s="1"/>
  <c r="AG24" i="22"/>
  <c r="AE24" i="22"/>
  <c r="AC24" i="22"/>
  <c r="Z24" i="22"/>
  <c r="W24" i="22"/>
  <c r="S24" i="22"/>
  <c r="Q24" i="22"/>
  <c r="AF23" i="22"/>
  <c r="AE23" i="22"/>
  <c r="AC23" i="22"/>
  <c r="AA23" i="22"/>
  <c r="Z23" i="22"/>
  <c r="W23" i="22"/>
  <c r="R23" i="22"/>
  <c r="AI23" i="22" s="1"/>
  <c r="AG22" i="22"/>
  <c r="AD22" i="22"/>
  <c r="AA22" i="22"/>
  <c r="Y22" i="22"/>
  <c r="W22" i="22"/>
  <c r="T22" i="22"/>
  <c r="R22" i="22"/>
  <c r="AI22" i="22" s="1"/>
  <c r="AF21" i="22"/>
  <c r="AC21" i="22"/>
  <c r="Z21" i="22"/>
  <c r="X21" i="22"/>
  <c r="T21" i="22"/>
  <c r="R21" i="22"/>
  <c r="AI21" i="22" s="1"/>
  <c r="AG20" i="22"/>
  <c r="AE20" i="22"/>
  <c r="AA20" i="22"/>
  <c r="T20" i="22"/>
  <c r="R20" i="22"/>
  <c r="AI20" i="22" s="1"/>
  <c r="AG19" i="22"/>
  <c r="AA19" i="22"/>
  <c r="AE18" i="22"/>
  <c r="AC18" i="22"/>
  <c r="AA18" i="22"/>
  <c r="Z18" i="22"/>
  <c r="S18" i="22"/>
  <c r="AF17" i="22"/>
  <c r="AB17" i="22"/>
  <c r="X15" i="22"/>
  <c r="R15" i="22"/>
  <c r="AI15" i="22" s="1"/>
  <c r="AE14" i="22"/>
  <c r="AB14" i="22"/>
  <c r="Z14" i="22"/>
  <c r="X14" i="22"/>
  <c r="T14" i="22"/>
  <c r="R14" i="22"/>
  <c r="AI14" i="22" s="1"/>
  <c r="AF13" i="22"/>
  <c r="AD13" i="22"/>
  <c r="W13" i="22"/>
  <c r="S13" i="22"/>
  <c r="Q13" i="22"/>
  <c r="AF12" i="22"/>
  <c r="AD12" i="22"/>
  <c r="AA12" i="22"/>
  <c r="W12" i="22"/>
  <c r="AE11" i="22"/>
  <c r="Z11" i="22"/>
  <c r="R11" i="22"/>
  <c r="AI11" i="22" s="1"/>
  <c r="AF9" i="22"/>
  <c r="Z9" i="22"/>
  <c r="AD7" i="22"/>
  <c r="Z7" i="22"/>
  <c r="AF6" i="22"/>
  <c r="AD6" i="22"/>
  <c r="AC6" i="22"/>
  <c r="AA6" i="22"/>
  <c r="Y6" i="22"/>
  <c r="AF5" i="22"/>
  <c r="AA5" i="22"/>
  <c r="Y5" i="22"/>
  <c r="W5" i="22"/>
  <c r="R5" i="22"/>
  <c r="AI5" i="22" s="1"/>
  <c r="AG4" i="22"/>
  <c r="AF4" i="22"/>
  <c r="AC4" i="22"/>
  <c r="AA4" i="22"/>
  <c r="Q4" i="22"/>
  <c r="J55" i="21"/>
  <c r="J54" i="21"/>
  <c r="J51" i="21"/>
  <c r="J47" i="21"/>
  <c r="J43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6" i="21"/>
  <c r="C15" i="21"/>
  <c r="C14" i="21"/>
  <c r="C13" i="21"/>
  <c r="C12" i="21"/>
  <c r="C11" i="21"/>
  <c r="C10" i="21"/>
  <c r="C9" i="21"/>
  <c r="C8" i="21"/>
  <c r="C7" i="21"/>
  <c r="C6" i="21"/>
  <c r="C5" i="21"/>
  <c r="Q56" i="20"/>
  <c r="P56" i="20"/>
  <c r="O56" i="20"/>
  <c r="C56" i="20"/>
  <c r="Q55" i="20"/>
  <c r="P55" i="20"/>
  <c r="O55" i="20"/>
  <c r="C55" i="20"/>
  <c r="Q54" i="20"/>
  <c r="P54" i="20"/>
  <c r="O54" i="20"/>
  <c r="C54" i="20"/>
  <c r="Q53" i="20"/>
  <c r="P53" i="20"/>
  <c r="O53" i="20"/>
  <c r="C53" i="20"/>
  <c r="Q52" i="20"/>
  <c r="P52" i="20"/>
  <c r="O52" i="20"/>
  <c r="C52" i="20"/>
  <c r="Q51" i="20"/>
  <c r="P51" i="20"/>
  <c r="O51" i="20"/>
  <c r="C51" i="20"/>
  <c r="Q50" i="20"/>
  <c r="P50" i="20"/>
  <c r="O50" i="20"/>
  <c r="C50" i="20"/>
  <c r="Q49" i="20"/>
  <c r="P49" i="20"/>
  <c r="O49" i="20"/>
  <c r="C49" i="20"/>
  <c r="Q48" i="20"/>
  <c r="P48" i="20"/>
  <c r="O48" i="20"/>
  <c r="C48" i="20"/>
  <c r="Q47" i="20"/>
  <c r="P47" i="20"/>
  <c r="O47" i="20"/>
  <c r="C47" i="20"/>
  <c r="Q46" i="20"/>
  <c r="P46" i="20"/>
  <c r="O46" i="20"/>
  <c r="C46" i="20"/>
  <c r="Q45" i="20"/>
  <c r="P45" i="20"/>
  <c r="O45" i="20"/>
  <c r="C45" i="20"/>
  <c r="Q44" i="20"/>
  <c r="P44" i="20"/>
  <c r="O44" i="20"/>
  <c r="C44" i="20"/>
  <c r="Q43" i="20"/>
  <c r="P43" i="20"/>
  <c r="O43" i="20"/>
  <c r="C43" i="20"/>
  <c r="Q42" i="20"/>
  <c r="P42" i="20"/>
  <c r="O42" i="20"/>
  <c r="C42" i="20"/>
  <c r="Q41" i="20"/>
  <c r="P41" i="20"/>
  <c r="O41" i="20"/>
  <c r="C41" i="20"/>
  <c r="Q39" i="20"/>
  <c r="P39" i="20"/>
  <c r="O39" i="20"/>
  <c r="C39" i="20"/>
  <c r="Q38" i="20"/>
  <c r="P38" i="20"/>
  <c r="O38" i="20"/>
  <c r="C38" i="20"/>
  <c r="Q37" i="20"/>
  <c r="P37" i="20"/>
  <c r="O37" i="20"/>
  <c r="C37" i="20"/>
  <c r="Q36" i="20"/>
  <c r="P36" i="20"/>
  <c r="O36" i="20"/>
  <c r="C36" i="20"/>
  <c r="Q35" i="20"/>
  <c r="P35" i="20"/>
  <c r="O35" i="20"/>
  <c r="C35" i="20"/>
  <c r="Q34" i="20"/>
  <c r="P34" i="20"/>
  <c r="O34" i="20"/>
  <c r="C34" i="20"/>
  <c r="Q33" i="20"/>
  <c r="P33" i="20"/>
  <c r="O33" i="20"/>
  <c r="C33" i="20"/>
  <c r="Q32" i="20"/>
  <c r="P32" i="20"/>
  <c r="O32" i="20"/>
  <c r="C32" i="20"/>
  <c r="Q31" i="20"/>
  <c r="P31" i="20"/>
  <c r="O31" i="20"/>
  <c r="C31" i="20"/>
  <c r="Q30" i="20"/>
  <c r="P30" i="20"/>
  <c r="O30" i="20"/>
  <c r="C30" i="20"/>
  <c r="Q29" i="20"/>
  <c r="P29" i="20"/>
  <c r="O29" i="20"/>
  <c r="C29" i="20"/>
  <c r="Q28" i="20"/>
  <c r="P28" i="20"/>
  <c r="O28" i="20"/>
  <c r="C28" i="20"/>
  <c r="Q27" i="20"/>
  <c r="P27" i="20"/>
  <c r="O27" i="20"/>
  <c r="C27" i="20"/>
  <c r="Q26" i="20"/>
  <c r="P26" i="20"/>
  <c r="O26" i="20"/>
  <c r="C26" i="20"/>
  <c r="Q25" i="20"/>
  <c r="P25" i="20"/>
  <c r="O25" i="20"/>
  <c r="C25" i="20"/>
  <c r="Q24" i="20"/>
  <c r="P24" i="20"/>
  <c r="O24" i="20"/>
  <c r="C24" i="20"/>
  <c r="Q23" i="20"/>
  <c r="P23" i="20"/>
  <c r="O23" i="20"/>
  <c r="C23" i="20"/>
  <c r="Q22" i="20"/>
  <c r="P22" i="20"/>
  <c r="O22" i="20"/>
  <c r="C22" i="20"/>
  <c r="Q21" i="20"/>
  <c r="P21" i="20"/>
  <c r="O21" i="20"/>
  <c r="C21" i="20"/>
  <c r="Q20" i="20"/>
  <c r="P20" i="20"/>
  <c r="O20" i="20"/>
  <c r="C20" i="20"/>
  <c r="Q19" i="20"/>
  <c r="P19" i="20"/>
  <c r="O19" i="20"/>
  <c r="C19" i="20"/>
  <c r="Q18" i="20"/>
  <c r="P18" i="20"/>
  <c r="O18" i="20"/>
  <c r="C18" i="20"/>
  <c r="Q16" i="20"/>
  <c r="P16" i="20"/>
  <c r="O16" i="20"/>
  <c r="C16" i="20"/>
  <c r="Q15" i="20"/>
  <c r="P15" i="20"/>
  <c r="O15" i="20"/>
  <c r="C15" i="20"/>
  <c r="Q14" i="20"/>
  <c r="P14" i="20"/>
  <c r="O14" i="20"/>
  <c r="C14" i="20"/>
  <c r="Q13" i="20"/>
  <c r="P13" i="20"/>
  <c r="O13" i="20"/>
  <c r="C13" i="20"/>
  <c r="Q12" i="20"/>
  <c r="P12" i="20"/>
  <c r="O12" i="20"/>
  <c r="C12" i="20"/>
  <c r="Q11" i="20"/>
  <c r="P11" i="20"/>
  <c r="O11" i="20"/>
  <c r="C11" i="20"/>
  <c r="Q10" i="20"/>
  <c r="P10" i="20"/>
  <c r="O10" i="20"/>
  <c r="C10" i="20"/>
  <c r="Q9" i="20"/>
  <c r="P9" i="20"/>
  <c r="O9" i="20"/>
  <c r="C9" i="20"/>
  <c r="Q8" i="20"/>
  <c r="P8" i="20"/>
  <c r="O8" i="20"/>
  <c r="C8" i="20"/>
  <c r="Q7" i="20"/>
  <c r="P7" i="20"/>
  <c r="O7" i="20"/>
  <c r="C7" i="20"/>
  <c r="Q6" i="20"/>
  <c r="P6" i="20"/>
  <c r="O6" i="20"/>
  <c r="C6" i="20"/>
  <c r="Q5" i="20"/>
  <c r="Q57" i="20" s="1"/>
  <c r="P5" i="20"/>
  <c r="P57" i="20" s="1"/>
  <c r="O5" i="20"/>
  <c r="O57" i="20" s="1"/>
  <c r="C5" i="20"/>
  <c r="AE56" i="19"/>
  <c r="T53" i="2" s="1"/>
  <c r="AE55" i="19"/>
  <c r="T52" i="2" s="1"/>
  <c r="AE54" i="19"/>
  <c r="T51" i="2" s="1"/>
  <c r="AE53" i="19"/>
  <c r="T50" i="2" s="1"/>
  <c r="AE52" i="19"/>
  <c r="T49" i="2" s="1"/>
  <c r="AE51" i="19"/>
  <c r="T48" i="2" s="1"/>
  <c r="AE50" i="19"/>
  <c r="T47" i="2" s="1"/>
  <c r="AE49" i="19"/>
  <c r="T46" i="2" s="1"/>
  <c r="AE48" i="19"/>
  <c r="T45" i="2" s="1"/>
  <c r="AE47" i="19"/>
  <c r="T44" i="2" s="1"/>
  <c r="AE46" i="19"/>
  <c r="T43" i="2" s="1"/>
  <c r="AE45" i="19"/>
  <c r="T42" i="2" s="1"/>
  <c r="AE44" i="19"/>
  <c r="T41" i="2" s="1"/>
  <c r="AE43" i="19"/>
  <c r="T40" i="2" s="1"/>
  <c r="AE42" i="19"/>
  <c r="T39" i="2" s="1"/>
  <c r="AE41" i="19"/>
  <c r="T38" i="2" s="1"/>
  <c r="AE39" i="19"/>
  <c r="T36" i="2" s="1"/>
  <c r="AE38" i="19"/>
  <c r="T35" i="2" s="1"/>
  <c r="AE37" i="19"/>
  <c r="T34" i="2" s="1"/>
  <c r="AE36" i="19"/>
  <c r="T33" i="2" s="1"/>
  <c r="AE35" i="19"/>
  <c r="T32" i="2" s="1"/>
  <c r="AE34" i="19"/>
  <c r="T31" i="2" s="1"/>
  <c r="AE33" i="19"/>
  <c r="T30" i="2" s="1"/>
  <c r="AE32" i="19"/>
  <c r="T29" i="2" s="1"/>
  <c r="AE31" i="19"/>
  <c r="T28" i="2" s="1"/>
  <c r="AE30" i="19"/>
  <c r="T27" i="2" s="1"/>
  <c r="AE29" i="19"/>
  <c r="T26" i="2" s="1"/>
  <c r="AE28" i="19"/>
  <c r="T25" i="2" s="1"/>
  <c r="AE27" i="19"/>
  <c r="T24" i="2" s="1"/>
  <c r="AE26" i="19"/>
  <c r="T23" i="2" s="1"/>
  <c r="AE25" i="19"/>
  <c r="T22" i="2" s="1"/>
  <c r="AE24" i="19"/>
  <c r="T21" i="2" s="1"/>
  <c r="AE23" i="19"/>
  <c r="T20" i="2" s="1"/>
  <c r="AE22" i="19"/>
  <c r="T19" i="2" s="1"/>
  <c r="AE21" i="19"/>
  <c r="T18" i="2" s="1"/>
  <c r="AE20" i="19"/>
  <c r="T17" i="2" s="1"/>
  <c r="AE19" i="19"/>
  <c r="T16" i="2" s="1"/>
  <c r="AE18" i="19"/>
  <c r="T15" i="2" s="1"/>
  <c r="AE16" i="19"/>
  <c r="T13" i="2" s="1"/>
  <c r="AE15" i="19"/>
  <c r="T12" i="2" s="1"/>
  <c r="AE14" i="19"/>
  <c r="T11" i="2" s="1"/>
  <c r="AE13" i="19"/>
  <c r="T10" i="2" s="1"/>
  <c r="AE12" i="19"/>
  <c r="T9" i="2" s="1"/>
  <c r="AE11" i="19"/>
  <c r="T8" i="2" s="1"/>
  <c r="AE10" i="19"/>
  <c r="T7" i="2" s="1"/>
  <c r="AE9" i="19"/>
  <c r="T6" i="2" s="1"/>
  <c r="AE8" i="19"/>
  <c r="T5" i="2" s="1"/>
  <c r="AE7" i="19"/>
  <c r="T4" i="2" s="1"/>
  <c r="AE6" i="19"/>
  <c r="T3" i="2" s="1"/>
  <c r="AE5" i="19"/>
  <c r="T2" i="2" s="1"/>
  <c r="AE56" i="18"/>
  <c r="S53" i="2" s="1"/>
  <c r="AE55" i="18"/>
  <c r="S52" i="2" s="1"/>
  <c r="AE54" i="18"/>
  <c r="S51" i="2" s="1"/>
  <c r="AE53" i="18"/>
  <c r="S50" i="2" s="1"/>
  <c r="AE52" i="18"/>
  <c r="S49" i="2" s="1"/>
  <c r="AE51" i="18"/>
  <c r="S48" i="2" s="1"/>
  <c r="AE50" i="18"/>
  <c r="S47" i="2" s="1"/>
  <c r="AE49" i="18"/>
  <c r="S46" i="2" s="1"/>
  <c r="AE48" i="18"/>
  <c r="S45" i="2" s="1"/>
  <c r="AE47" i="18"/>
  <c r="S44" i="2" s="1"/>
  <c r="AE46" i="18"/>
  <c r="S43" i="2" s="1"/>
  <c r="AE45" i="18"/>
  <c r="S42" i="2" s="1"/>
  <c r="AE44" i="18"/>
  <c r="S41" i="2" s="1"/>
  <c r="AE43" i="18"/>
  <c r="S40" i="2" s="1"/>
  <c r="AE42" i="18"/>
  <c r="S39" i="2" s="1"/>
  <c r="AE41" i="18"/>
  <c r="S38" i="2" s="1"/>
  <c r="AE40" i="18"/>
  <c r="S37" i="2" s="1"/>
  <c r="U37" i="2" s="1"/>
  <c r="AE39" i="18"/>
  <c r="S36" i="2" s="1"/>
  <c r="AE38" i="18"/>
  <c r="S35" i="2" s="1"/>
  <c r="AE37" i="18"/>
  <c r="S34" i="2" s="1"/>
  <c r="AE36" i="18"/>
  <c r="S33" i="2" s="1"/>
  <c r="AE35" i="18"/>
  <c r="S32" i="2" s="1"/>
  <c r="AE34" i="18"/>
  <c r="S31" i="2" s="1"/>
  <c r="AE33" i="18"/>
  <c r="S30" i="2" s="1"/>
  <c r="AE32" i="18"/>
  <c r="S29" i="2" s="1"/>
  <c r="AE31" i="18"/>
  <c r="S28" i="2" s="1"/>
  <c r="U28" i="2" s="1"/>
  <c r="AE30" i="18"/>
  <c r="S27" i="2" s="1"/>
  <c r="U27" i="2" s="1"/>
  <c r="AE29" i="18"/>
  <c r="S26" i="2" s="1"/>
  <c r="U26" i="2" s="1"/>
  <c r="AE28" i="18"/>
  <c r="S25" i="2" s="1"/>
  <c r="U25" i="2" s="1"/>
  <c r="AE27" i="18"/>
  <c r="S24" i="2" s="1"/>
  <c r="U24" i="2" s="1"/>
  <c r="AE26" i="18"/>
  <c r="S23" i="2" s="1"/>
  <c r="U23" i="2" s="1"/>
  <c r="AE25" i="18"/>
  <c r="S22" i="2" s="1"/>
  <c r="U22" i="2" s="1"/>
  <c r="AE24" i="18"/>
  <c r="S21" i="2" s="1"/>
  <c r="U21" i="2" s="1"/>
  <c r="AE23" i="18"/>
  <c r="S20" i="2" s="1"/>
  <c r="U20" i="2" s="1"/>
  <c r="AE22" i="18"/>
  <c r="S19" i="2" s="1"/>
  <c r="U19" i="2" s="1"/>
  <c r="AE21" i="18"/>
  <c r="S18" i="2" s="1"/>
  <c r="U18" i="2" s="1"/>
  <c r="AE20" i="18"/>
  <c r="S17" i="2" s="1"/>
  <c r="U17" i="2" s="1"/>
  <c r="AE19" i="18"/>
  <c r="S16" i="2" s="1"/>
  <c r="U16" i="2" s="1"/>
  <c r="AE18" i="18"/>
  <c r="S15" i="2" s="1"/>
  <c r="U15" i="2" s="1"/>
  <c r="AE16" i="18"/>
  <c r="S13" i="2" s="1"/>
  <c r="U13" i="2" s="1"/>
  <c r="AE15" i="18"/>
  <c r="S12" i="2" s="1"/>
  <c r="U12" i="2" s="1"/>
  <c r="AE14" i="18"/>
  <c r="S11" i="2" s="1"/>
  <c r="U11" i="2" s="1"/>
  <c r="AE13" i="18"/>
  <c r="S10" i="2" s="1"/>
  <c r="U10" i="2" s="1"/>
  <c r="AE12" i="18"/>
  <c r="S9" i="2" s="1"/>
  <c r="U9" i="2" s="1"/>
  <c r="AE11" i="18"/>
  <c r="S8" i="2" s="1"/>
  <c r="U8" i="2" s="1"/>
  <c r="AE10" i="18"/>
  <c r="S7" i="2" s="1"/>
  <c r="U7" i="2" s="1"/>
  <c r="AE9" i="18"/>
  <c r="S6" i="2" s="1"/>
  <c r="U6" i="2" s="1"/>
  <c r="AE8" i="18"/>
  <c r="S5" i="2" s="1"/>
  <c r="U5" i="2" s="1"/>
  <c r="AE7" i="18"/>
  <c r="S4" i="2" s="1"/>
  <c r="U4" i="2" s="1"/>
  <c r="AE6" i="18"/>
  <c r="S3" i="2" s="1"/>
  <c r="U3" i="2" s="1"/>
  <c r="AE5" i="18"/>
  <c r="S2" i="2" s="1"/>
  <c r="Q56" i="16"/>
  <c r="L56" i="20" s="1"/>
  <c r="Q55" i="16"/>
  <c r="L55" i="20" s="1"/>
  <c r="Q54" i="16"/>
  <c r="L54" i="20" s="1"/>
  <c r="Q53" i="16"/>
  <c r="L53" i="20" s="1"/>
  <c r="Q52" i="16"/>
  <c r="L52" i="20" s="1"/>
  <c r="Q51" i="16"/>
  <c r="L51" i="20" s="1"/>
  <c r="Q50" i="16"/>
  <c r="L50" i="20" s="1"/>
  <c r="Q49" i="16"/>
  <c r="L49" i="20" s="1"/>
  <c r="Q48" i="16"/>
  <c r="L48" i="20" s="1"/>
  <c r="Q47" i="16"/>
  <c r="L47" i="20" s="1"/>
  <c r="Q46" i="16"/>
  <c r="L46" i="20" s="1"/>
  <c r="Q45" i="16"/>
  <c r="L45" i="20" s="1"/>
  <c r="Q44" i="16"/>
  <c r="L44" i="20" s="1"/>
  <c r="Q43" i="16"/>
  <c r="L43" i="20" s="1"/>
  <c r="Q42" i="16"/>
  <c r="L42" i="20" s="1"/>
  <c r="Q41" i="16"/>
  <c r="L41" i="20" s="1"/>
  <c r="Q39" i="16"/>
  <c r="L39" i="20" s="1"/>
  <c r="Q38" i="16"/>
  <c r="L38" i="20" s="1"/>
  <c r="Q37" i="16"/>
  <c r="L37" i="20" s="1"/>
  <c r="Q36" i="16"/>
  <c r="L36" i="20" s="1"/>
  <c r="Q35" i="16"/>
  <c r="L35" i="20" s="1"/>
  <c r="Q34" i="16"/>
  <c r="L34" i="20" s="1"/>
  <c r="Q33" i="16"/>
  <c r="L33" i="20" s="1"/>
  <c r="Q32" i="16"/>
  <c r="L32" i="20" s="1"/>
  <c r="Q31" i="16"/>
  <c r="L31" i="20" s="1"/>
  <c r="Q30" i="16"/>
  <c r="L30" i="20" s="1"/>
  <c r="Q29" i="16"/>
  <c r="L29" i="20" s="1"/>
  <c r="Q28" i="16"/>
  <c r="L28" i="20" s="1"/>
  <c r="Q27" i="16"/>
  <c r="L27" i="20" s="1"/>
  <c r="Q26" i="16"/>
  <c r="L26" i="20" s="1"/>
  <c r="Q25" i="16"/>
  <c r="L25" i="20" s="1"/>
  <c r="Q24" i="16"/>
  <c r="L24" i="20" s="1"/>
  <c r="Q23" i="16"/>
  <c r="L23" i="20" s="1"/>
  <c r="Q22" i="16"/>
  <c r="L22" i="20" s="1"/>
  <c r="Q21" i="16"/>
  <c r="L21" i="20" s="1"/>
  <c r="Q20" i="16"/>
  <c r="L20" i="20" s="1"/>
  <c r="Q19" i="16"/>
  <c r="L19" i="20" s="1"/>
  <c r="Q18" i="16"/>
  <c r="L18" i="20" s="1"/>
  <c r="Q16" i="16"/>
  <c r="L16" i="20" s="1"/>
  <c r="Q15" i="16"/>
  <c r="L15" i="20" s="1"/>
  <c r="Q14" i="16"/>
  <c r="Q13" i="16"/>
  <c r="L12" i="20" s="1"/>
  <c r="Q12" i="16"/>
  <c r="Q11" i="16"/>
  <c r="L11" i="20" s="1"/>
  <c r="Q10" i="16"/>
  <c r="L10" i="20" s="1"/>
  <c r="Q9" i="16"/>
  <c r="L9" i="20" s="1"/>
  <c r="Q8" i="16"/>
  <c r="L8" i="20" s="1"/>
  <c r="Q7" i="16"/>
  <c r="L7" i="20" s="1"/>
  <c r="Q6" i="16"/>
  <c r="L6" i="20" s="1"/>
  <c r="Q5" i="16"/>
  <c r="L5" i="20" s="1"/>
  <c r="Q56" i="15"/>
  <c r="M56" i="20" s="1"/>
  <c r="Q55" i="15"/>
  <c r="M55" i="20" s="1"/>
  <c r="Q42" i="9"/>
  <c r="G42" i="20" s="1"/>
  <c r="Q39" i="9"/>
  <c r="G39" i="20" s="1"/>
  <c r="Q38" i="9"/>
  <c r="G38" i="20" s="1"/>
  <c r="Q37" i="9"/>
  <c r="G37" i="20" s="1"/>
  <c r="Q36" i="9"/>
  <c r="G36" i="20" s="1"/>
  <c r="Q33" i="9"/>
  <c r="G33" i="20" s="1"/>
  <c r="Q32" i="9"/>
  <c r="G32" i="20" s="1"/>
  <c r="Q31" i="9"/>
  <c r="G31" i="20" s="1"/>
  <c r="Q29" i="9"/>
  <c r="G29" i="20" s="1"/>
  <c r="Q28" i="9"/>
  <c r="G28" i="20" s="1"/>
  <c r="Q26" i="9"/>
  <c r="G26" i="20" s="1"/>
  <c r="Q25" i="9"/>
  <c r="G25" i="20" s="1"/>
  <c r="Q24" i="9"/>
  <c r="G24" i="20" s="1"/>
  <c r="Q22" i="9"/>
  <c r="G22" i="20" s="1"/>
  <c r="Q20" i="9"/>
  <c r="G20" i="20" s="1"/>
  <c r="Q18" i="9"/>
  <c r="G18" i="20" s="1"/>
  <c r="Q15" i="9"/>
  <c r="G15" i="20" s="1"/>
  <c r="Q13" i="9"/>
  <c r="G12" i="20" s="1"/>
  <c r="Q12" i="9"/>
  <c r="Q11" i="9"/>
  <c r="G11" i="20" s="1"/>
  <c r="Q10" i="9"/>
  <c r="G10" i="20" s="1"/>
  <c r="Q8" i="9"/>
  <c r="G8" i="20" s="1"/>
  <c r="Q7" i="9"/>
  <c r="G7" i="20" s="1"/>
  <c r="Q6" i="9"/>
  <c r="G6" i="20" s="1"/>
  <c r="Q5" i="9"/>
  <c r="G5" i="20" s="1"/>
  <c r="P60" i="8"/>
  <c r="P59" i="8"/>
  <c r="O59" i="8"/>
  <c r="P58" i="8"/>
  <c r="O58" i="8"/>
  <c r="Q56" i="8"/>
  <c r="F56" i="20" s="1"/>
  <c r="Q55" i="8"/>
  <c r="F55" i="20" s="1"/>
  <c r="Q53" i="8"/>
  <c r="F53" i="20" s="1"/>
  <c r="Q52" i="8"/>
  <c r="F52" i="20" s="1"/>
  <c r="Q51" i="8"/>
  <c r="F51" i="20" s="1"/>
  <c r="Q50" i="8"/>
  <c r="F50" i="20" s="1"/>
  <c r="Q48" i="8"/>
  <c r="F48" i="20" s="1"/>
  <c r="Q47" i="8"/>
  <c r="F47" i="20" s="1"/>
  <c r="D47" i="21" s="1"/>
  <c r="Q45" i="8"/>
  <c r="F45" i="20" s="1"/>
  <c r="Q44" i="8"/>
  <c r="F44" i="20" s="1"/>
  <c r="Q42" i="8"/>
  <c r="F42" i="20" s="1"/>
  <c r="Q39" i="8"/>
  <c r="F39" i="20" s="1"/>
  <c r="Q38" i="8"/>
  <c r="F38" i="20" s="1"/>
  <c r="Q36" i="8"/>
  <c r="F36" i="20" s="1"/>
  <c r="Q34" i="8"/>
  <c r="F34" i="20" s="1"/>
  <c r="Q33" i="8"/>
  <c r="F33" i="20" s="1"/>
  <c r="Q31" i="8"/>
  <c r="F31" i="20" s="1"/>
  <c r="Q30" i="8"/>
  <c r="F30" i="20" s="1"/>
  <c r="Q29" i="8"/>
  <c r="F29" i="20" s="1"/>
  <c r="Q28" i="8"/>
  <c r="F28" i="20" s="1"/>
  <c r="Q27" i="8"/>
  <c r="F27" i="20" s="1"/>
  <c r="Q26" i="8"/>
  <c r="F26" i="20" s="1"/>
  <c r="Q25" i="8"/>
  <c r="F25" i="20" s="1"/>
  <c r="Q24" i="8"/>
  <c r="F24" i="20" s="1"/>
  <c r="Q22" i="8"/>
  <c r="F22" i="20" s="1"/>
  <c r="Q21" i="8"/>
  <c r="F21" i="20" s="1"/>
  <c r="Q20" i="8"/>
  <c r="F20" i="20" s="1"/>
  <c r="Q19" i="8"/>
  <c r="F19" i="20" s="1"/>
  <c r="Q16" i="8"/>
  <c r="F16" i="20" s="1"/>
  <c r="Q14" i="8"/>
  <c r="Q13" i="8"/>
  <c r="F12" i="20" s="1"/>
  <c r="Q11" i="8"/>
  <c r="F11" i="20" s="1"/>
  <c r="Q10" i="8"/>
  <c r="F10" i="20" s="1"/>
  <c r="Q9" i="8"/>
  <c r="F9" i="20" s="1"/>
  <c r="Q8" i="8"/>
  <c r="F8" i="20" s="1"/>
  <c r="Q6" i="8"/>
  <c r="F6" i="20" s="1"/>
  <c r="O60" i="7"/>
  <c r="P59" i="7"/>
  <c r="P58" i="7"/>
  <c r="Q56" i="7"/>
  <c r="E56" i="20" s="1"/>
  <c r="Q54" i="7"/>
  <c r="E54" i="20" s="1"/>
  <c r="Q53" i="7"/>
  <c r="E53" i="20" s="1"/>
  <c r="Q52" i="7"/>
  <c r="E52" i="20" s="1"/>
  <c r="Q51" i="7"/>
  <c r="E51" i="20" s="1"/>
  <c r="Q50" i="7"/>
  <c r="E50" i="20" s="1"/>
  <c r="Q23" i="7"/>
  <c r="E23" i="20" s="1"/>
  <c r="Q19" i="7"/>
  <c r="E19" i="20" s="1"/>
  <c r="Q11" i="7"/>
  <c r="E11" i="20" s="1"/>
  <c r="Q9" i="7"/>
  <c r="E9" i="20" s="1"/>
  <c r="Q7" i="7"/>
  <c r="E7" i="20" s="1"/>
  <c r="Q5" i="7"/>
  <c r="Q54" i="6"/>
  <c r="D54" i="20" s="1"/>
  <c r="Q52" i="6"/>
  <c r="D52" i="20" s="1"/>
  <c r="Q50" i="6"/>
  <c r="D50" i="20" s="1"/>
  <c r="Q48" i="6"/>
  <c r="D48" i="20" s="1"/>
  <c r="Q46" i="6"/>
  <c r="D46" i="20" s="1"/>
  <c r="Q44" i="6"/>
  <c r="D44" i="20" s="1"/>
  <c r="Q42" i="6"/>
  <c r="D42" i="20" s="1"/>
  <c r="Q39" i="6"/>
  <c r="D39" i="20" s="1"/>
  <c r="Q38" i="6"/>
  <c r="D38" i="20" s="1"/>
  <c r="Q36" i="6"/>
  <c r="D36" i="20" s="1"/>
  <c r="Q34" i="6"/>
  <c r="D34" i="20" s="1"/>
  <c r="Q33" i="6"/>
  <c r="D33" i="20" s="1"/>
  <c r="Q30" i="6"/>
  <c r="D30" i="20" s="1"/>
  <c r="Q29" i="6"/>
  <c r="D29" i="20" s="1"/>
  <c r="Q27" i="6"/>
  <c r="D27" i="20" s="1"/>
  <c r="Q25" i="6"/>
  <c r="D25" i="20" s="1"/>
  <c r="Q23" i="6"/>
  <c r="D23" i="20" s="1"/>
  <c r="Q20" i="6"/>
  <c r="D20" i="20" s="1"/>
  <c r="Q18" i="6"/>
  <c r="D18" i="20" s="1"/>
  <c r="Q16" i="6"/>
  <c r="D16" i="20" s="1"/>
  <c r="Q15" i="6"/>
  <c r="D15" i="20" s="1"/>
  <c r="Q12" i="6"/>
  <c r="Q11" i="6"/>
  <c r="D11" i="20" s="1"/>
  <c r="Q9" i="6"/>
  <c r="D9" i="20" s="1"/>
  <c r="Q6" i="6"/>
  <c r="D6" i="20" s="1"/>
  <c r="O61" i="4"/>
  <c r="AK3" i="4"/>
  <c r="Q54" i="15"/>
  <c r="M54" i="20" s="1"/>
  <c r="Q53" i="15"/>
  <c r="M53" i="20" s="1"/>
  <c r="Q52" i="15"/>
  <c r="M52" i="20" s="1"/>
  <c r="Q51" i="15"/>
  <c r="M51" i="20" s="1"/>
  <c r="Q50" i="15"/>
  <c r="M50" i="20" s="1"/>
  <c r="Q49" i="15"/>
  <c r="M49" i="20" s="1"/>
  <c r="Q48" i="15"/>
  <c r="M48" i="20" s="1"/>
  <c r="Q47" i="15"/>
  <c r="M47" i="20" s="1"/>
  <c r="Q46" i="15"/>
  <c r="M46" i="20" s="1"/>
  <c r="Q45" i="15"/>
  <c r="M45" i="20" s="1"/>
  <c r="Q44" i="15"/>
  <c r="M44" i="20" s="1"/>
  <c r="Q43" i="15"/>
  <c r="M43" i="20" s="1"/>
  <c r="Q42" i="15"/>
  <c r="M42" i="20" s="1"/>
  <c r="Q41" i="15"/>
  <c r="M41" i="20" s="1"/>
  <c r="Q39" i="15"/>
  <c r="M39" i="20" s="1"/>
  <c r="Q38" i="15"/>
  <c r="M38" i="20" s="1"/>
  <c r="Q37" i="15"/>
  <c r="M37" i="20" s="1"/>
  <c r="Q36" i="15"/>
  <c r="M36" i="20" s="1"/>
  <c r="Q35" i="15"/>
  <c r="M35" i="20" s="1"/>
  <c r="Q34" i="15"/>
  <c r="M34" i="20" s="1"/>
  <c r="Q33" i="15"/>
  <c r="M33" i="20" s="1"/>
  <c r="Q32" i="15"/>
  <c r="M32" i="20" s="1"/>
  <c r="Q31" i="15"/>
  <c r="M31" i="20" s="1"/>
  <c r="Q30" i="15"/>
  <c r="M30" i="20" s="1"/>
  <c r="Q29" i="15"/>
  <c r="M29" i="20" s="1"/>
  <c r="Q28" i="15"/>
  <c r="M28" i="20" s="1"/>
  <c r="Q27" i="15"/>
  <c r="M27" i="20" s="1"/>
  <c r="Q26" i="15"/>
  <c r="M26" i="20" s="1"/>
  <c r="Q25" i="15"/>
  <c r="M25" i="20" s="1"/>
  <c r="Q24" i="15"/>
  <c r="M24" i="20" s="1"/>
  <c r="Q23" i="15"/>
  <c r="M23" i="20" s="1"/>
  <c r="Q22" i="15"/>
  <c r="M22" i="20" s="1"/>
  <c r="Q21" i="15"/>
  <c r="M21" i="20" s="1"/>
  <c r="Q20" i="15"/>
  <c r="M20" i="20" s="1"/>
  <c r="Q19" i="15"/>
  <c r="M19" i="20" s="1"/>
  <c r="Q18" i="15"/>
  <c r="M18" i="20" s="1"/>
  <c r="Q16" i="15"/>
  <c r="M16" i="20" s="1"/>
  <c r="Q15" i="15"/>
  <c r="M15" i="20" s="1"/>
  <c r="Q14" i="15"/>
  <c r="Q13" i="15"/>
  <c r="M12" i="20" s="1"/>
  <c r="Q12" i="15"/>
  <c r="Q11" i="15"/>
  <c r="M11" i="20" s="1"/>
  <c r="Q10" i="15"/>
  <c r="M10" i="20" s="1"/>
  <c r="Q9" i="15"/>
  <c r="M9" i="20" s="1"/>
  <c r="Q8" i="15"/>
  <c r="M8" i="20" s="1"/>
  <c r="Q7" i="15"/>
  <c r="M7" i="20" s="1"/>
  <c r="Q6" i="15"/>
  <c r="M6" i="20" s="1"/>
  <c r="Q5" i="15"/>
  <c r="M5" i="20" s="1"/>
  <c r="Q56" i="14"/>
  <c r="K56" i="20" s="1"/>
  <c r="Q55" i="14"/>
  <c r="K55" i="20" s="1"/>
  <c r="Q54" i="14"/>
  <c r="K54" i="20" s="1"/>
  <c r="Q53" i="14"/>
  <c r="K53" i="20" s="1"/>
  <c r="Q52" i="14"/>
  <c r="K52" i="20" s="1"/>
  <c r="Q51" i="14"/>
  <c r="K51" i="20" s="1"/>
  <c r="Q50" i="14"/>
  <c r="K50" i="20" s="1"/>
  <c r="Q49" i="14"/>
  <c r="K49" i="20" s="1"/>
  <c r="Q48" i="14"/>
  <c r="K48" i="20" s="1"/>
  <c r="Q47" i="14"/>
  <c r="K47" i="20" s="1"/>
  <c r="Q46" i="14"/>
  <c r="K46" i="20" s="1"/>
  <c r="Q45" i="14"/>
  <c r="K45" i="20" s="1"/>
  <c r="Q44" i="14"/>
  <c r="K44" i="20" s="1"/>
  <c r="Q43" i="14"/>
  <c r="K43" i="20" s="1"/>
  <c r="Q42" i="14"/>
  <c r="K42" i="20" s="1"/>
  <c r="Q41" i="14"/>
  <c r="K41" i="20" s="1"/>
  <c r="Q39" i="14"/>
  <c r="K39" i="20" s="1"/>
  <c r="Q38" i="14"/>
  <c r="K38" i="20" s="1"/>
  <c r="Q37" i="14"/>
  <c r="K37" i="20" s="1"/>
  <c r="Q36" i="14"/>
  <c r="K36" i="20" s="1"/>
  <c r="Q35" i="14"/>
  <c r="K35" i="20" s="1"/>
  <c r="Q34" i="14"/>
  <c r="K34" i="20" s="1"/>
  <c r="Q33" i="14"/>
  <c r="K33" i="20" s="1"/>
  <c r="Q32" i="14"/>
  <c r="K32" i="20" s="1"/>
  <c r="Q31" i="14"/>
  <c r="K31" i="20" s="1"/>
  <c r="Q30" i="14"/>
  <c r="K30" i="20" s="1"/>
  <c r="Q29" i="14"/>
  <c r="K29" i="20" s="1"/>
  <c r="Q28" i="14"/>
  <c r="K28" i="20" s="1"/>
  <c r="Q27" i="14"/>
  <c r="K27" i="20" s="1"/>
  <c r="Q26" i="14"/>
  <c r="K26" i="20" s="1"/>
  <c r="Q25" i="14"/>
  <c r="K25" i="20" s="1"/>
  <c r="Q24" i="14"/>
  <c r="K24" i="20" s="1"/>
  <c r="Q23" i="14"/>
  <c r="K23" i="20" s="1"/>
  <c r="Q22" i="14"/>
  <c r="K22" i="20" s="1"/>
  <c r="Q21" i="14"/>
  <c r="K21" i="20" s="1"/>
  <c r="Q20" i="14"/>
  <c r="K20" i="20" s="1"/>
  <c r="Q19" i="14"/>
  <c r="K19" i="20" s="1"/>
  <c r="Q18" i="14"/>
  <c r="K18" i="20" s="1"/>
  <c r="Q16" i="14"/>
  <c r="K16" i="20" s="1"/>
  <c r="Q15" i="14"/>
  <c r="K15" i="20" s="1"/>
  <c r="Q14" i="14"/>
  <c r="Q13" i="14"/>
  <c r="K12" i="20" s="1"/>
  <c r="Q12" i="14"/>
  <c r="Q11" i="14"/>
  <c r="K11" i="20" s="1"/>
  <c r="Q10" i="14"/>
  <c r="K10" i="20" s="1"/>
  <c r="Q9" i="14"/>
  <c r="K9" i="20" s="1"/>
  <c r="Q8" i="14"/>
  <c r="K8" i="20" s="1"/>
  <c r="Q7" i="14"/>
  <c r="K7" i="20" s="1"/>
  <c r="Q6" i="14"/>
  <c r="K6" i="20" s="1"/>
  <c r="Q5" i="14"/>
  <c r="K5" i="20" s="1"/>
  <c r="Q56" i="13"/>
  <c r="J56" i="20" s="1"/>
  <c r="Q55" i="13"/>
  <c r="J55" i="20" s="1"/>
  <c r="Q54" i="13"/>
  <c r="J54" i="20" s="1"/>
  <c r="Q53" i="13"/>
  <c r="J53" i="20" s="1"/>
  <c r="Q52" i="13"/>
  <c r="J52" i="20" s="1"/>
  <c r="Q51" i="13"/>
  <c r="J51" i="20" s="1"/>
  <c r="Q50" i="13"/>
  <c r="J50" i="20" s="1"/>
  <c r="Q49" i="13"/>
  <c r="J49" i="20" s="1"/>
  <c r="Q48" i="13"/>
  <c r="J48" i="20" s="1"/>
  <c r="Q47" i="13"/>
  <c r="J47" i="20" s="1"/>
  <c r="Q46" i="13"/>
  <c r="J46" i="20" s="1"/>
  <c r="Q45" i="13"/>
  <c r="J45" i="20" s="1"/>
  <c r="Q44" i="13"/>
  <c r="J44" i="20" s="1"/>
  <c r="Q43" i="13"/>
  <c r="J43" i="20" s="1"/>
  <c r="Q42" i="13"/>
  <c r="J42" i="20" s="1"/>
  <c r="Q41" i="13"/>
  <c r="J41" i="20" s="1"/>
  <c r="Q39" i="13"/>
  <c r="J39" i="20" s="1"/>
  <c r="Q38" i="13"/>
  <c r="J38" i="20" s="1"/>
  <c r="Q37" i="13"/>
  <c r="J37" i="20" s="1"/>
  <c r="Q36" i="13"/>
  <c r="J36" i="20" s="1"/>
  <c r="Q35" i="13"/>
  <c r="J35" i="20" s="1"/>
  <c r="Q34" i="13"/>
  <c r="J34" i="20" s="1"/>
  <c r="Q33" i="13"/>
  <c r="J33" i="20" s="1"/>
  <c r="Q32" i="13"/>
  <c r="J32" i="20" s="1"/>
  <c r="Q31" i="13"/>
  <c r="J31" i="20" s="1"/>
  <c r="Q30" i="13"/>
  <c r="J30" i="20" s="1"/>
  <c r="Q29" i="13"/>
  <c r="J29" i="20" s="1"/>
  <c r="Q28" i="13"/>
  <c r="J28" i="20" s="1"/>
  <c r="Q27" i="13"/>
  <c r="J27" i="20" s="1"/>
  <c r="Q26" i="13"/>
  <c r="J26" i="20" s="1"/>
  <c r="Q25" i="13"/>
  <c r="J25" i="20" s="1"/>
  <c r="Q24" i="13"/>
  <c r="J24" i="20" s="1"/>
  <c r="Q23" i="13"/>
  <c r="J23" i="20" s="1"/>
  <c r="Q22" i="13"/>
  <c r="J22" i="20" s="1"/>
  <c r="Q21" i="13"/>
  <c r="J21" i="20" s="1"/>
  <c r="Q20" i="13"/>
  <c r="J20" i="20" s="1"/>
  <c r="Q19" i="13"/>
  <c r="J19" i="20" s="1"/>
  <c r="Q18" i="13"/>
  <c r="J18" i="20" s="1"/>
  <c r="Q16" i="13"/>
  <c r="J16" i="20" s="1"/>
  <c r="Q15" i="13"/>
  <c r="J15" i="20" s="1"/>
  <c r="Q14" i="13"/>
  <c r="Q13" i="13"/>
  <c r="J12" i="20" s="1"/>
  <c r="Q12" i="13"/>
  <c r="Q11" i="13"/>
  <c r="J11" i="20" s="1"/>
  <c r="Q10" i="13"/>
  <c r="J10" i="20" s="1"/>
  <c r="Q9" i="13"/>
  <c r="J9" i="20" s="1"/>
  <c r="Q8" i="13"/>
  <c r="J8" i="20" s="1"/>
  <c r="Q7" i="13"/>
  <c r="J7" i="20" s="1"/>
  <c r="Q6" i="13"/>
  <c r="J6" i="20" s="1"/>
  <c r="Q5" i="13"/>
  <c r="J5" i="20" s="1"/>
  <c r="Q56" i="12"/>
  <c r="I56" i="20" s="1"/>
  <c r="Q55" i="12"/>
  <c r="I55" i="20" s="1"/>
  <c r="Q54" i="12"/>
  <c r="I54" i="20" s="1"/>
  <c r="Q53" i="12"/>
  <c r="I53" i="20" s="1"/>
  <c r="Q52" i="12"/>
  <c r="I52" i="20" s="1"/>
  <c r="Q51" i="12"/>
  <c r="I51" i="20" s="1"/>
  <c r="Q50" i="12"/>
  <c r="I50" i="20" s="1"/>
  <c r="Q49" i="12"/>
  <c r="I49" i="20" s="1"/>
  <c r="Q48" i="12"/>
  <c r="I48" i="20" s="1"/>
  <c r="Q47" i="12"/>
  <c r="I47" i="20" s="1"/>
  <c r="Q46" i="12"/>
  <c r="I46" i="20" s="1"/>
  <c r="Q45" i="12"/>
  <c r="I45" i="20" s="1"/>
  <c r="Q44" i="12"/>
  <c r="I44" i="20" s="1"/>
  <c r="Q43" i="12"/>
  <c r="I43" i="20" s="1"/>
  <c r="Q42" i="12"/>
  <c r="I42" i="20" s="1"/>
  <c r="Q41" i="12"/>
  <c r="I41" i="20" s="1"/>
  <c r="Q39" i="12"/>
  <c r="I39" i="20" s="1"/>
  <c r="Q38" i="12"/>
  <c r="I38" i="20" s="1"/>
  <c r="Q37" i="12"/>
  <c r="I37" i="20" s="1"/>
  <c r="Q36" i="12"/>
  <c r="I36" i="20" s="1"/>
  <c r="Q35" i="12"/>
  <c r="I35" i="20" s="1"/>
  <c r="Q34" i="12"/>
  <c r="I34" i="20" s="1"/>
  <c r="Q33" i="12"/>
  <c r="I33" i="20" s="1"/>
  <c r="Q32" i="12"/>
  <c r="I32" i="20" s="1"/>
  <c r="Q31" i="12"/>
  <c r="I31" i="20" s="1"/>
  <c r="Q30" i="12"/>
  <c r="I30" i="20" s="1"/>
  <c r="Q29" i="12"/>
  <c r="I29" i="20" s="1"/>
  <c r="Q28" i="12"/>
  <c r="I28" i="20" s="1"/>
  <c r="Q27" i="12"/>
  <c r="I27" i="20" s="1"/>
  <c r="Q26" i="12"/>
  <c r="I26" i="20" s="1"/>
  <c r="Q25" i="12"/>
  <c r="I25" i="20" s="1"/>
  <c r="Q24" i="12"/>
  <c r="I24" i="20" s="1"/>
  <c r="Q23" i="12"/>
  <c r="I23" i="20" s="1"/>
  <c r="Q22" i="12"/>
  <c r="I22" i="20" s="1"/>
  <c r="Q21" i="12"/>
  <c r="I21" i="20" s="1"/>
  <c r="Q20" i="12"/>
  <c r="I20" i="20" s="1"/>
  <c r="Q19" i="12"/>
  <c r="I19" i="20" s="1"/>
  <c r="Q18" i="12"/>
  <c r="I18" i="20" s="1"/>
  <c r="Q16" i="12"/>
  <c r="I16" i="20" s="1"/>
  <c r="Q15" i="12"/>
  <c r="I15" i="20" s="1"/>
  <c r="Q14" i="12"/>
  <c r="Q13" i="12"/>
  <c r="I12" i="20" s="1"/>
  <c r="Q12" i="12"/>
  <c r="Q11" i="12"/>
  <c r="I11" i="20" s="1"/>
  <c r="Q10" i="12"/>
  <c r="I10" i="20" s="1"/>
  <c r="Q9" i="12"/>
  <c r="I9" i="20" s="1"/>
  <c r="Q8" i="12"/>
  <c r="I8" i="20" s="1"/>
  <c r="Q7" i="12"/>
  <c r="I7" i="20" s="1"/>
  <c r="Q6" i="12"/>
  <c r="I6" i="20" s="1"/>
  <c r="Q5" i="12"/>
  <c r="I5" i="20" s="1"/>
  <c r="Q56" i="11"/>
  <c r="N56" i="20" s="1"/>
  <c r="Q55" i="11"/>
  <c r="N55" i="20" s="1"/>
  <c r="Q54" i="11"/>
  <c r="N54" i="20" s="1"/>
  <c r="Q53" i="11"/>
  <c r="N53" i="20" s="1"/>
  <c r="Q52" i="11"/>
  <c r="N52" i="20" s="1"/>
  <c r="Q51" i="11"/>
  <c r="N51" i="20" s="1"/>
  <c r="Q50" i="11"/>
  <c r="N50" i="20" s="1"/>
  <c r="Q49" i="11"/>
  <c r="N49" i="20" s="1"/>
  <c r="Q48" i="11"/>
  <c r="N48" i="20" s="1"/>
  <c r="Q47" i="11"/>
  <c r="N47" i="20" s="1"/>
  <c r="Q46" i="11"/>
  <c r="N46" i="20" s="1"/>
  <c r="Q45" i="11"/>
  <c r="N45" i="20" s="1"/>
  <c r="Q44" i="11"/>
  <c r="N44" i="20" s="1"/>
  <c r="Q43" i="11"/>
  <c r="N43" i="20" s="1"/>
  <c r="Q42" i="11"/>
  <c r="N42" i="20" s="1"/>
  <c r="Q41" i="11"/>
  <c r="N41" i="20" s="1"/>
  <c r="Q39" i="11"/>
  <c r="N39" i="20" s="1"/>
  <c r="Q38" i="11"/>
  <c r="N38" i="20" s="1"/>
  <c r="Q37" i="11"/>
  <c r="N37" i="20" s="1"/>
  <c r="Q36" i="11"/>
  <c r="N36" i="20" s="1"/>
  <c r="Q35" i="11"/>
  <c r="N35" i="20" s="1"/>
  <c r="Q34" i="11"/>
  <c r="N34" i="20" s="1"/>
  <c r="Q33" i="11"/>
  <c r="N33" i="20" s="1"/>
  <c r="Q32" i="11"/>
  <c r="N32" i="20" s="1"/>
  <c r="Q31" i="11"/>
  <c r="N31" i="20" s="1"/>
  <c r="Q30" i="11"/>
  <c r="N30" i="20" s="1"/>
  <c r="Q29" i="11"/>
  <c r="N29" i="20" s="1"/>
  <c r="Q28" i="11"/>
  <c r="N28" i="20" s="1"/>
  <c r="Q27" i="11"/>
  <c r="N27" i="20" s="1"/>
  <c r="Q26" i="11"/>
  <c r="N26" i="20" s="1"/>
  <c r="Q25" i="11"/>
  <c r="N25" i="20" s="1"/>
  <c r="Q24" i="11"/>
  <c r="N24" i="20" s="1"/>
  <c r="Q23" i="11"/>
  <c r="N23" i="20" s="1"/>
  <c r="Q22" i="11"/>
  <c r="N22" i="20" s="1"/>
  <c r="Q21" i="11"/>
  <c r="N21" i="20" s="1"/>
  <c r="Q20" i="11"/>
  <c r="N20" i="20" s="1"/>
  <c r="Q19" i="11"/>
  <c r="N19" i="20" s="1"/>
  <c r="Q18" i="11"/>
  <c r="N18" i="20" s="1"/>
  <c r="Q16" i="11"/>
  <c r="N16" i="20" s="1"/>
  <c r="Q15" i="11"/>
  <c r="N15" i="20" s="1"/>
  <c r="Q14" i="11"/>
  <c r="Q13" i="11"/>
  <c r="N12" i="20" s="1"/>
  <c r="Q12" i="11"/>
  <c r="Q11" i="11"/>
  <c r="N11" i="20" s="1"/>
  <c r="Q10" i="11"/>
  <c r="N10" i="20" s="1"/>
  <c r="Q9" i="11"/>
  <c r="N9" i="20" s="1"/>
  <c r="Q8" i="11"/>
  <c r="N8" i="20" s="1"/>
  <c r="Q7" i="11"/>
  <c r="N7" i="20" s="1"/>
  <c r="Q6" i="11"/>
  <c r="N6" i="20" s="1"/>
  <c r="Q5" i="11"/>
  <c r="N5" i="20" s="1"/>
  <c r="Q56" i="10"/>
  <c r="H56" i="20" s="1"/>
  <c r="Q55" i="10"/>
  <c r="H55" i="20" s="1"/>
  <c r="Q54" i="10"/>
  <c r="H54" i="20" s="1"/>
  <c r="Q53" i="10"/>
  <c r="H53" i="20" s="1"/>
  <c r="Q52" i="10"/>
  <c r="H52" i="20" s="1"/>
  <c r="Q51" i="10"/>
  <c r="H51" i="20" s="1"/>
  <c r="Q50" i="10"/>
  <c r="H50" i="20" s="1"/>
  <c r="Q49" i="10"/>
  <c r="H49" i="20" s="1"/>
  <c r="Q48" i="10"/>
  <c r="H48" i="20" s="1"/>
  <c r="Q47" i="10"/>
  <c r="H47" i="20" s="1"/>
  <c r="Q46" i="10"/>
  <c r="H46" i="20" s="1"/>
  <c r="Q45" i="10"/>
  <c r="H45" i="20" s="1"/>
  <c r="Q44" i="10"/>
  <c r="H44" i="20" s="1"/>
  <c r="Q43" i="10"/>
  <c r="H43" i="20" s="1"/>
  <c r="Q42" i="10"/>
  <c r="H42" i="20" s="1"/>
  <c r="Q41" i="10"/>
  <c r="H41" i="20" s="1"/>
  <c r="Q39" i="10"/>
  <c r="H39" i="20" s="1"/>
  <c r="Q38" i="10"/>
  <c r="H38" i="20" s="1"/>
  <c r="Q37" i="10"/>
  <c r="H37" i="20" s="1"/>
  <c r="Q36" i="10"/>
  <c r="H36" i="20" s="1"/>
  <c r="Q35" i="10"/>
  <c r="H35" i="20" s="1"/>
  <c r="Q34" i="10"/>
  <c r="H34" i="20" s="1"/>
  <c r="Q33" i="10"/>
  <c r="H33" i="20" s="1"/>
  <c r="Q32" i="10"/>
  <c r="H32" i="20" s="1"/>
  <c r="Q31" i="10"/>
  <c r="H31" i="20" s="1"/>
  <c r="Q30" i="10"/>
  <c r="H30" i="20" s="1"/>
  <c r="Q29" i="10"/>
  <c r="H29" i="20" s="1"/>
  <c r="Q28" i="10"/>
  <c r="H28" i="20" s="1"/>
  <c r="Q27" i="10"/>
  <c r="H27" i="20" s="1"/>
  <c r="Q26" i="10"/>
  <c r="H26" i="20" s="1"/>
  <c r="Q25" i="10"/>
  <c r="H25" i="20" s="1"/>
  <c r="Q24" i="10"/>
  <c r="H24" i="20" s="1"/>
  <c r="Q23" i="10"/>
  <c r="H23" i="20" s="1"/>
  <c r="Q22" i="10"/>
  <c r="H22" i="20" s="1"/>
  <c r="Q21" i="10"/>
  <c r="H21" i="20" s="1"/>
  <c r="Q20" i="10"/>
  <c r="H20" i="20" s="1"/>
  <c r="Q19" i="10"/>
  <c r="H19" i="20" s="1"/>
  <c r="Q18" i="10"/>
  <c r="H18" i="20" s="1"/>
  <c r="Q16" i="10"/>
  <c r="H16" i="20" s="1"/>
  <c r="Q15" i="10"/>
  <c r="H15" i="20" s="1"/>
  <c r="Q14" i="10"/>
  <c r="Q13" i="10"/>
  <c r="H12" i="20" s="1"/>
  <c r="Q12" i="10"/>
  <c r="Q11" i="10"/>
  <c r="H11" i="20" s="1"/>
  <c r="Q10" i="10"/>
  <c r="H10" i="20" s="1"/>
  <c r="Q9" i="10"/>
  <c r="H9" i="20" s="1"/>
  <c r="Q8" i="10"/>
  <c r="H8" i="20" s="1"/>
  <c r="Q7" i="10"/>
  <c r="H7" i="20" s="1"/>
  <c r="Q6" i="10"/>
  <c r="H6" i="20" s="1"/>
  <c r="Q5" i="10"/>
  <c r="H5" i="20" s="1"/>
  <c r="Q56" i="9"/>
  <c r="G56" i="20" s="1"/>
  <c r="Q55" i="9"/>
  <c r="G55" i="20" s="1"/>
  <c r="Q54" i="9"/>
  <c r="G54" i="20" s="1"/>
  <c r="Q53" i="9"/>
  <c r="G53" i="20" s="1"/>
  <c r="Q52" i="9"/>
  <c r="G52" i="20" s="1"/>
  <c r="Q51" i="9"/>
  <c r="G51" i="20" s="1"/>
  <c r="Q50" i="9"/>
  <c r="G50" i="20" s="1"/>
  <c r="Q49" i="9"/>
  <c r="G49" i="20" s="1"/>
  <c r="Q48" i="9"/>
  <c r="G48" i="20" s="1"/>
  <c r="Q47" i="9"/>
  <c r="G47" i="20" s="1"/>
  <c r="Q46" i="9"/>
  <c r="G46" i="20" s="1"/>
  <c r="Q45" i="9"/>
  <c r="G45" i="20" s="1"/>
  <c r="Q44" i="9"/>
  <c r="G44" i="20" s="1"/>
  <c r="Q43" i="9"/>
  <c r="G43" i="20" s="1"/>
  <c r="Q41" i="9"/>
  <c r="G41" i="20" s="1"/>
  <c r="Q35" i="9"/>
  <c r="G35" i="20" s="1"/>
  <c r="Q34" i="9"/>
  <c r="G34" i="20" s="1"/>
  <c r="Q30" i="9"/>
  <c r="G30" i="20" s="1"/>
  <c r="Q27" i="9"/>
  <c r="G27" i="20" s="1"/>
  <c r="Q23" i="9"/>
  <c r="G23" i="20" s="1"/>
  <c r="Q21" i="9"/>
  <c r="G21" i="20" s="1"/>
  <c r="Q19" i="9"/>
  <c r="G19" i="20" s="1"/>
  <c r="Q16" i="9"/>
  <c r="G16" i="20" s="1"/>
  <c r="Q14" i="9"/>
  <c r="Q9" i="9"/>
  <c r="G9" i="20" s="1"/>
  <c r="O60" i="8"/>
  <c r="Q54" i="8"/>
  <c r="F54" i="20" s="1"/>
  <c r="Q49" i="8"/>
  <c r="F49" i="20" s="1"/>
  <c r="Q46" i="8"/>
  <c r="F46" i="20" s="1"/>
  <c r="Q43" i="8"/>
  <c r="F43" i="20" s="1"/>
  <c r="Q41" i="8"/>
  <c r="F41" i="20" s="1"/>
  <c r="Q37" i="8"/>
  <c r="F37" i="20" s="1"/>
  <c r="Q35" i="8"/>
  <c r="F35" i="20" s="1"/>
  <c r="Q32" i="8"/>
  <c r="F32" i="20" s="1"/>
  <c r="Q23" i="8"/>
  <c r="F23" i="20" s="1"/>
  <c r="Q18" i="8"/>
  <c r="F18" i="20" s="1"/>
  <c r="Q15" i="8"/>
  <c r="F15" i="20" s="1"/>
  <c r="Q12" i="8"/>
  <c r="Q7" i="8"/>
  <c r="F7" i="20" s="1"/>
  <c r="Q5" i="8"/>
  <c r="P60" i="7"/>
  <c r="O59" i="7"/>
  <c r="O58" i="7"/>
  <c r="Q55" i="7"/>
  <c r="E55" i="20" s="1"/>
  <c r="Q49" i="7"/>
  <c r="E49" i="20" s="1"/>
  <c r="Q48" i="7"/>
  <c r="E48" i="20" s="1"/>
  <c r="Q47" i="7"/>
  <c r="E47" i="20" s="1"/>
  <c r="Q46" i="7"/>
  <c r="E46" i="20" s="1"/>
  <c r="Q45" i="7"/>
  <c r="E45" i="20" s="1"/>
  <c r="Q44" i="7"/>
  <c r="E44" i="20" s="1"/>
  <c r="Q43" i="7"/>
  <c r="E43" i="20" s="1"/>
  <c r="Q42" i="7"/>
  <c r="E42" i="20" s="1"/>
  <c r="Q41" i="7"/>
  <c r="E41" i="20" s="1"/>
  <c r="Q39" i="7"/>
  <c r="E39" i="20" s="1"/>
  <c r="Q38" i="7"/>
  <c r="E38" i="20" s="1"/>
  <c r="Q37" i="7"/>
  <c r="E37" i="20" s="1"/>
  <c r="Q36" i="7"/>
  <c r="E36" i="20" s="1"/>
  <c r="Q35" i="7"/>
  <c r="E35" i="20" s="1"/>
  <c r="Q34" i="7"/>
  <c r="E34" i="20" s="1"/>
  <c r="Q33" i="7"/>
  <c r="E33" i="20" s="1"/>
  <c r="Q32" i="7"/>
  <c r="E32" i="20" s="1"/>
  <c r="Q31" i="7"/>
  <c r="E31" i="20" s="1"/>
  <c r="Q30" i="7"/>
  <c r="E30" i="20" s="1"/>
  <c r="Q29" i="7"/>
  <c r="E29" i="20" s="1"/>
  <c r="Q28" i="7"/>
  <c r="E28" i="20" s="1"/>
  <c r="Q27" i="7"/>
  <c r="E27" i="20" s="1"/>
  <c r="Q26" i="7"/>
  <c r="E26" i="20" s="1"/>
  <c r="Q25" i="7"/>
  <c r="E25" i="20" s="1"/>
  <c r="Q24" i="7"/>
  <c r="E24" i="20" s="1"/>
  <c r="Q22" i="7"/>
  <c r="E22" i="20" s="1"/>
  <c r="Q21" i="7"/>
  <c r="E21" i="20" s="1"/>
  <c r="Q20" i="7"/>
  <c r="E20" i="20" s="1"/>
  <c r="Q18" i="7"/>
  <c r="E18" i="20" s="1"/>
  <c r="Q16" i="7"/>
  <c r="E16" i="20" s="1"/>
  <c r="Q15" i="7"/>
  <c r="E15" i="20" s="1"/>
  <c r="Q14" i="7"/>
  <c r="Q13" i="7"/>
  <c r="E12" i="20" s="1"/>
  <c r="Q12" i="7"/>
  <c r="Q10" i="7"/>
  <c r="E10" i="20" s="1"/>
  <c r="Q8" i="7"/>
  <c r="E8" i="20" s="1"/>
  <c r="Q6" i="7"/>
  <c r="E6" i="20" s="1"/>
  <c r="Q56" i="6"/>
  <c r="D56" i="20" s="1"/>
  <c r="Q55" i="6"/>
  <c r="D55" i="20" s="1"/>
  <c r="Q53" i="6"/>
  <c r="D53" i="20" s="1"/>
  <c r="Q51" i="6"/>
  <c r="D51" i="20" s="1"/>
  <c r="Q49" i="6"/>
  <c r="D49" i="20" s="1"/>
  <c r="Q47" i="6"/>
  <c r="D47" i="20" s="1"/>
  <c r="Q45" i="6"/>
  <c r="D45" i="20" s="1"/>
  <c r="Q43" i="6"/>
  <c r="D43" i="20" s="1"/>
  <c r="Q41" i="6"/>
  <c r="D41" i="20" s="1"/>
  <c r="Q37" i="6"/>
  <c r="D37" i="20" s="1"/>
  <c r="Q35" i="6"/>
  <c r="D35" i="20" s="1"/>
  <c r="Q32" i="6"/>
  <c r="D32" i="20" s="1"/>
  <c r="Q31" i="6"/>
  <c r="D31" i="20" s="1"/>
  <c r="Q28" i="6"/>
  <c r="D28" i="20" s="1"/>
  <c r="Q26" i="6"/>
  <c r="D26" i="20" s="1"/>
  <c r="Q24" i="6"/>
  <c r="D24" i="20" s="1"/>
  <c r="Q22" i="6"/>
  <c r="D22" i="20" s="1"/>
  <c r="Q21" i="6"/>
  <c r="D21" i="20" s="1"/>
  <c r="Q19" i="6"/>
  <c r="D19" i="20" s="1"/>
  <c r="Q14" i="6"/>
  <c r="Q13" i="6"/>
  <c r="D12" i="20" s="1"/>
  <c r="Q10" i="6"/>
  <c r="D10" i="20" s="1"/>
  <c r="Q8" i="6"/>
  <c r="D8" i="20" s="1"/>
  <c r="Q7" i="6"/>
  <c r="D7" i="20" s="1"/>
  <c r="Q5" i="6"/>
  <c r="D5" i="20" s="1"/>
  <c r="R62" i="4"/>
  <c r="Q60" i="4"/>
  <c r="P60" i="4"/>
  <c r="O60" i="4"/>
  <c r="Q59" i="4"/>
  <c r="P59" i="4"/>
  <c r="O59" i="4"/>
  <c r="Q58" i="4"/>
  <c r="P58" i="4"/>
  <c r="O58" i="4"/>
  <c r="AH56" i="4"/>
  <c r="AH55" i="4"/>
  <c r="AH54" i="4"/>
  <c r="AH53" i="4"/>
  <c r="AH52" i="4"/>
  <c r="AH51" i="4"/>
  <c r="AH49" i="4"/>
  <c r="AH47" i="4"/>
  <c r="AH46" i="4"/>
  <c r="AH39" i="4"/>
  <c r="AH37" i="4"/>
  <c r="AH33" i="4"/>
  <c r="AH32" i="4"/>
  <c r="AH31" i="4"/>
  <c r="AH30" i="4"/>
  <c r="AH28" i="4"/>
  <c r="AH27" i="4"/>
  <c r="AH26" i="4"/>
  <c r="AH21" i="4"/>
  <c r="AH20" i="4"/>
  <c r="AH16" i="4"/>
  <c r="AH15" i="4"/>
  <c r="AH12" i="4"/>
  <c r="AH10" i="4"/>
  <c r="AH9" i="4"/>
  <c r="AH8" i="4"/>
  <c r="AH7" i="4"/>
  <c r="AH6" i="4"/>
  <c r="AH5" i="4"/>
  <c r="U615" i="22" l="1"/>
  <c r="V615" i="22"/>
  <c r="U614" i="22"/>
  <c r="V614" i="22"/>
  <c r="U613" i="22"/>
  <c r="V613" i="22"/>
  <c r="U612" i="22"/>
  <c r="V612" i="22"/>
  <c r="U611" i="22"/>
  <c r="V611" i="22"/>
  <c r="U610" i="22"/>
  <c r="V610" i="22"/>
  <c r="U609" i="22"/>
  <c r="V609" i="22"/>
  <c r="U608" i="22"/>
  <c r="V608" i="22"/>
  <c r="U607" i="22"/>
  <c r="V607" i="22"/>
  <c r="U606" i="22"/>
  <c r="V606" i="22"/>
  <c r="U605" i="22"/>
  <c r="V605" i="22"/>
  <c r="U604" i="22"/>
  <c r="V604" i="22"/>
  <c r="U603" i="22"/>
  <c r="V603" i="22"/>
  <c r="U602" i="22"/>
  <c r="V602" i="22"/>
  <c r="U601" i="22"/>
  <c r="V601" i="22"/>
  <c r="U600" i="22"/>
  <c r="V600" i="22"/>
  <c r="U598" i="22"/>
  <c r="V598" i="22"/>
  <c r="U597" i="22"/>
  <c r="V597" i="22"/>
  <c r="U596" i="22"/>
  <c r="V596" i="22"/>
  <c r="U595" i="22"/>
  <c r="V595" i="22"/>
  <c r="U594" i="22"/>
  <c r="V594" i="22"/>
  <c r="U593" i="22"/>
  <c r="V593" i="22"/>
  <c r="U592" i="22"/>
  <c r="V592" i="22"/>
  <c r="U591" i="22"/>
  <c r="V591" i="22"/>
  <c r="U590" i="22"/>
  <c r="V590" i="22"/>
  <c r="U589" i="22"/>
  <c r="V589" i="22"/>
  <c r="U588" i="22"/>
  <c r="V588" i="22"/>
  <c r="U587" i="22"/>
  <c r="V587" i="22"/>
  <c r="U586" i="22"/>
  <c r="V586" i="22"/>
  <c r="U585" i="22"/>
  <c r="V585" i="22"/>
  <c r="U584" i="22"/>
  <c r="V584" i="22"/>
  <c r="U583" i="22"/>
  <c r="V583" i="22"/>
  <c r="U582" i="22"/>
  <c r="V582" i="22"/>
  <c r="U581" i="22"/>
  <c r="V581" i="22"/>
  <c r="U580" i="22"/>
  <c r="V580" i="22"/>
  <c r="U579" i="22"/>
  <c r="V579" i="22"/>
  <c r="U578" i="22"/>
  <c r="V578" i="22"/>
  <c r="U577" i="22"/>
  <c r="V577" i="22"/>
  <c r="U576" i="22"/>
  <c r="V576" i="22"/>
  <c r="U574" i="22"/>
  <c r="V574" i="22"/>
  <c r="U573" i="22"/>
  <c r="V573" i="22"/>
  <c r="U572" i="22"/>
  <c r="V572" i="22"/>
  <c r="U571" i="22"/>
  <c r="V571" i="22"/>
  <c r="U570" i="22"/>
  <c r="V570" i="22"/>
  <c r="U568" i="22"/>
  <c r="V568" i="22"/>
  <c r="U567" i="22"/>
  <c r="V567" i="22"/>
  <c r="U566" i="22"/>
  <c r="V566" i="22"/>
  <c r="U565" i="22"/>
  <c r="V565" i="22"/>
  <c r="U564" i="22"/>
  <c r="V564" i="22"/>
  <c r="U563" i="22"/>
  <c r="V563" i="22"/>
  <c r="U562" i="22"/>
  <c r="V562" i="22"/>
  <c r="U561" i="22"/>
  <c r="V561" i="22"/>
  <c r="U560" i="22"/>
  <c r="V560" i="22"/>
  <c r="U559" i="22"/>
  <c r="V559" i="22"/>
  <c r="U558" i="22"/>
  <c r="V558" i="22"/>
  <c r="U557" i="22"/>
  <c r="V557" i="22"/>
  <c r="U556" i="22"/>
  <c r="V556" i="22"/>
  <c r="U555" i="22"/>
  <c r="V555" i="22"/>
  <c r="U554" i="22"/>
  <c r="V554" i="22"/>
  <c r="U552" i="22"/>
  <c r="V552" i="22"/>
  <c r="U551" i="22"/>
  <c r="V551" i="22"/>
  <c r="U550" i="22"/>
  <c r="V550" i="22"/>
  <c r="U549" i="22"/>
  <c r="V549" i="22"/>
  <c r="U547" i="22"/>
  <c r="V547" i="22"/>
  <c r="U546" i="22"/>
  <c r="V546" i="22"/>
  <c r="U545" i="22"/>
  <c r="V545" i="22"/>
  <c r="U544" i="22"/>
  <c r="V544" i="22"/>
  <c r="U543" i="22"/>
  <c r="V543" i="22"/>
  <c r="U542" i="22"/>
  <c r="V542" i="22"/>
  <c r="U541" i="22"/>
  <c r="V541" i="22"/>
  <c r="U540" i="22"/>
  <c r="V540" i="22"/>
  <c r="U539" i="22"/>
  <c r="V539" i="22"/>
  <c r="U538" i="22"/>
  <c r="V538" i="22"/>
  <c r="U537" i="22"/>
  <c r="V537" i="22"/>
  <c r="U536" i="22"/>
  <c r="V536" i="22"/>
  <c r="U535" i="22"/>
  <c r="V535" i="22"/>
  <c r="U534" i="22"/>
  <c r="V534" i="22"/>
  <c r="U533" i="22"/>
  <c r="V533" i="22"/>
  <c r="U532" i="22"/>
  <c r="V532" i="22"/>
  <c r="U531" i="22"/>
  <c r="V531" i="22"/>
  <c r="U530" i="22"/>
  <c r="V530" i="22"/>
  <c r="U529" i="22"/>
  <c r="V529" i="22"/>
  <c r="U528" i="22"/>
  <c r="V528" i="22"/>
  <c r="U527" i="22"/>
  <c r="V527" i="22"/>
  <c r="U526" i="22"/>
  <c r="V526" i="22"/>
  <c r="U525" i="22"/>
  <c r="V525" i="22"/>
  <c r="U523" i="22"/>
  <c r="V523" i="22"/>
  <c r="U522" i="22"/>
  <c r="V522" i="22"/>
  <c r="U521" i="22"/>
  <c r="V521" i="22"/>
  <c r="U520" i="22"/>
  <c r="V520" i="22"/>
  <c r="U519" i="22"/>
  <c r="V519" i="22"/>
  <c r="U518" i="22"/>
  <c r="V518" i="22"/>
  <c r="U517" i="22"/>
  <c r="V517" i="22"/>
  <c r="U516" i="22"/>
  <c r="V516" i="22"/>
  <c r="U515" i="22"/>
  <c r="V515" i="22"/>
  <c r="U514" i="22"/>
  <c r="V514" i="22"/>
  <c r="U513" i="22"/>
  <c r="V513" i="22"/>
  <c r="U512" i="22"/>
  <c r="V512" i="22"/>
  <c r="U511" i="22"/>
  <c r="V511" i="22"/>
  <c r="V355" i="22"/>
  <c r="U355" i="22"/>
  <c r="U354" i="22"/>
  <c r="V354" i="22"/>
  <c r="U353" i="22"/>
  <c r="V353" i="22"/>
  <c r="U352" i="22"/>
  <c r="V352" i="22"/>
  <c r="V346" i="22"/>
  <c r="U346" i="22"/>
  <c r="U345" i="22"/>
  <c r="U343" i="22"/>
  <c r="V343" i="22"/>
  <c r="U338" i="22"/>
  <c r="V338" i="22"/>
  <c r="U335" i="22"/>
  <c r="V335" i="22"/>
  <c r="V334" i="22"/>
  <c r="U334" i="22"/>
  <c r="U331" i="22"/>
  <c r="V331" i="22"/>
  <c r="U329" i="22"/>
  <c r="V329" i="22"/>
  <c r="U328" i="22"/>
  <c r="V328" i="22"/>
  <c r="U326" i="22"/>
  <c r="V326" i="22"/>
  <c r="U325" i="22"/>
  <c r="V325" i="22"/>
  <c r="U323" i="22"/>
  <c r="V323" i="22"/>
  <c r="V321" i="22"/>
  <c r="U321" i="22"/>
  <c r="V320" i="22"/>
  <c r="U320" i="22"/>
  <c r="U312" i="22"/>
  <c r="V312" i="22"/>
  <c r="V310" i="22"/>
  <c r="U310" i="22"/>
  <c r="V308" i="22"/>
  <c r="U308" i="22"/>
  <c r="U144" i="22"/>
  <c r="V144" i="22"/>
  <c r="U138" i="22"/>
  <c r="V138" i="22"/>
  <c r="U135" i="22"/>
  <c r="V135" i="22"/>
  <c r="U132" i="22"/>
  <c r="V132" i="22"/>
  <c r="U130" i="22"/>
  <c r="V130" i="22"/>
  <c r="U128" i="22"/>
  <c r="V128" i="22"/>
  <c r="V126" i="22"/>
  <c r="U126" i="22"/>
  <c r="U110" i="22"/>
  <c r="V110" i="22"/>
  <c r="V108" i="22"/>
  <c r="U108" i="22"/>
  <c r="V103" i="22"/>
  <c r="U103" i="22"/>
  <c r="U101" i="22"/>
  <c r="V101" i="22"/>
  <c r="V61" i="22"/>
  <c r="U61" i="22"/>
  <c r="V55" i="22"/>
  <c r="U55" i="22"/>
  <c r="V54" i="22"/>
  <c r="U54" i="22"/>
  <c r="U49" i="22"/>
  <c r="V37" i="22"/>
  <c r="U37" i="22"/>
  <c r="V32" i="22"/>
  <c r="U32" i="22"/>
  <c r="V29" i="22"/>
  <c r="U29" i="22"/>
  <c r="U21" i="22"/>
  <c r="V21" i="22"/>
  <c r="U20" i="22"/>
  <c r="V20" i="22"/>
  <c r="U11" i="22"/>
  <c r="V11" i="22"/>
  <c r="D53" i="2" a="1"/>
  <c r="D53" i="2" s="1"/>
  <c r="B29" i="2" s="1"/>
  <c r="D64" i="2" a="1"/>
  <c r="D64" i="2" s="1"/>
  <c r="B40" i="2" s="1"/>
  <c r="D52" i="2" a="1"/>
  <c r="D52" i="2" s="1"/>
  <c r="B28" i="2" s="1"/>
  <c r="D54" i="2" a="1"/>
  <c r="D54" i="2" s="1"/>
  <c r="B30" i="2" s="1"/>
  <c r="D55" i="2" a="1"/>
  <c r="D55" i="2" s="1"/>
  <c r="B31" i="2" s="1"/>
  <c r="D56" i="2" a="1"/>
  <c r="D56" i="2" s="1"/>
  <c r="B32" i="2" s="1"/>
  <c r="D57" i="2" a="1"/>
  <c r="D57" i="2" s="1"/>
  <c r="B33" i="2" s="1"/>
  <c r="D58" i="2" a="1"/>
  <c r="D58" i="2" s="1"/>
  <c r="B34" i="2" s="1"/>
  <c r="D59" i="2" a="1"/>
  <c r="D59" i="2" s="1"/>
  <c r="B35" i="2" s="1"/>
  <c r="D60" i="2" a="1"/>
  <c r="D60" i="2" s="1"/>
  <c r="B36" i="2" s="1"/>
  <c r="D61" i="2" a="1"/>
  <c r="D61" i="2" s="1"/>
  <c r="B37" i="2" s="1"/>
  <c r="D62" i="2" a="1"/>
  <c r="D62" i="2" s="1"/>
  <c r="B38" i="2" s="1"/>
  <c r="D63" i="2" a="1"/>
  <c r="D63" i="2" s="1"/>
  <c r="B39" i="2" s="1"/>
  <c r="D50" i="2" a="1"/>
  <c r="D65" i="2" a="1"/>
  <c r="D65" i="2" s="1"/>
  <c r="U510" i="22"/>
  <c r="V510" i="22"/>
  <c r="U509" i="22"/>
  <c r="V509" i="22"/>
  <c r="U508" i="22"/>
  <c r="V508" i="22"/>
  <c r="U507" i="22"/>
  <c r="V507" i="22"/>
  <c r="U506" i="22"/>
  <c r="V506" i="22"/>
  <c r="U505" i="22"/>
  <c r="V505" i="22"/>
  <c r="U504" i="22"/>
  <c r="V504" i="22"/>
  <c r="U503" i="22"/>
  <c r="V503" i="22"/>
  <c r="U502" i="22"/>
  <c r="V502" i="22"/>
  <c r="U501" i="22"/>
  <c r="V501" i="22"/>
  <c r="U500" i="22"/>
  <c r="V500" i="22"/>
  <c r="U499" i="22"/>
  <c r="V499" i="22"/>
  <c r="U498" i="22"/>
  <c r="V498" i="22"/>
  <c r="U496" i="22"/>
  <c r="V496" i="22"/>
  <c r="U495" i="22"/>
  <c r="V495" i="22"/>
  <c r="U494" i="22"/>
  <c r="V494" i="22"/>
  <c r="U493" i="22"/>
  <c r="V493" i="22"/>
  <c r="U492" i="22"/>
  <c r="V492" i="22"/>
  <c r="U491" i="22"/>
  <c r="V491" i="22"/>
  <c r="U490" i="22"/>
  <c r="V490" i="22"/>
  <c r="U489" i="22"/>
  <c r="V489" i="22"/>
  <c r="U488" i="22"/>
  <c r="V488" i="22"/>
  <c r="U487" i="22"/>
  <c r="V487" i="22"/>
  <c r="U486" i="22"/>
  <c r="V486" i="22"/>
  <c r="U485" i="22"/>
  <c r="V485" i="22"/>
  <c r="U484" i="22"/>
  <c r="V484" i="22"/>
  <c r="U483" i="22"/>
  <c r="V483" i="22"/>
  <c r="U482" i="22"/>
  <c r="V482" i="22"/>
  <c r="U481" i="22"/>
  <c r="V481" i="22"/>
  <c r="U480" i="22"/>
  <c r="V480" i="22"/>
  <c r="U479" i="22"/>
  <c r="V479" i="22"/>
  <c r="U478" i="22"/>
  <c r="V478" i="22"/>
  <c r="U477" i="22"/>
  <c r="V477" i="22"/>
  <c r="U476" i="22"/>
  <c r="V476" i="22"/>
  <c r="U475" i="22"/>
  <c r="V475" i="22"/>
  <c r="U474" i="22"/>
  <c r="V474" i="22"/>
  <c r="U473" i="22"/>
  <c r="V473" i="22"/>
  <c r="U472" i="22"/>
  <c r="V472" i="22"/>
  <c r="U471" i="22"/>
  <c r="V471" i="22"/>
  <c r="U470" i="22"/>
  <c r="V470" i="22"/>
  <c r="U469" i="22"/>
  <c r="V469" i="22"/>
  <c r="U468" i="22"/>
  <c r="V468" i="22"/>
  <c r="U466" i="22"/>
  <c r="V466" i="22"/>
  <c r="U465" i="22"/>
  <c r="V465" i="22"/>
  <c r="U464" i="22"/>
  <c r="V464" i="22"/>
  <c r="U463" i="22"/>
  <c r="V463" i="22"/>
  <c r="U462" i="22"/>
  <c r="V462" i="22"/>
  <c r="U461" i="22"/>
  <c r="V461" i="22"/>
  <c r="U460" i="22"/>
  <c r="V460" i="22"/>
  <c r="U459" i="22"/>
  <c r="V459" i="22"/>
  <c r="U458" i="22"/>
  <c r="V458" i="22"/>
  <c r="U457" i="22"/>
  <c r="V457" i="22"/>
  <c r="U456" i="22"/>
  <c r="V456" i="22"/>
  <c r="U455" i="22"/>
  <c r="V455" i="22"/>
  <c r="U454" i="22"/>
  <c r="V454" i="22"/>
  <c r="U453" i="22"/>
  <c r="V453" i="22"/>
  <c r="U452" i="22"/>
  <c r="V452" i="22"/>
  <c r="U451" i="22"/>
  <c r="V451" i="22"/>
  <c r="U450" i="22"/>
  <c r="V450" i="22"/>
  <c r="U449" i="22"/>
  <c r="V449" i="22"/>
  <c r="U448" i="22"/>
  <c r="V448" i="22"/>
  <c r="U447" i="22"/>
  <c r="V447" i="22"/>
  <c r="U445" i="22"/>
  <c r="V445" i="22"/>
  <c r="U444" i="22"/>
  <c r="V444" i="22"/>
  <c r="U443" i="22"/>
  <c r="V443" i="22"/>
  <c r="U442" i="22"/>
  <c r="V442" i="22"/>
  <c r="U441" i="22"/>
  <c r="V441" i="22"/>
  <c r="U440" i="22"/>
  <c r="V440" i="22"/>
  <c r="U439" i="22"/>
  <c r="V439" i="22"/>
  <c r="U438" i="22"/>
  <c r="V438" i="22"/>
  <c r="U437" i="22"/>
  <c r="V437" i="22"/>
  <c r="U436" i="22"/>
  <c r="V436" i="22"/>
  <c r="U435" i="22"/>
  <c r="V435" i="22"/>
  <c r="U434" i="22"/>
  <c r="V434" i="22"/>
  <c r="U433" i="22"/>
  <c r="V433" i="22"/>
  <c r="U432" i="22"/>
  <c r="V432" i="22"/>
  <c r="U431" i="22"/>
  <c r="V431" i="22"/>
  <c r="U430" i="22"/>
  <c r="V430" i="22"/>
  <c r="U429" i="22"/>
  <c r="V429" i="22"/>
  <c r="U428" i="22"/>
  <c r="V428" i="22"/>
  <c r="U427" i="22"/>
  <c r="V427" i="22"/>
  <c r="U426" i="22"/>
  <c r="V426" i="22"/>
  <c r="U425" i="22"/>
  <c r="V425" i="22"/>
  <c r="U424" i="22"/>
  <c r="V424" i="22"/>
  <c r="U423" i="22"/>
  <c r="V423" i="22"/>
  <c r="U422" i="22"/>
  <c r="V422" i="22"/>
  <c r="U421" i="22"/>
  <c r="V421" i="22"/>
  <c r="U420" i="22"/>
  <c r="V420" i="22"/>
  <c r="U419" i="22"/>
  <c r="V419" i="22"/>
  <c r="U418" i="22"/>
  <c r="V418" i="22"/>
  <c r="U417" i="22"/>
  <c r="V417" i="22"/>
  <c r="U415" i="22"/>
  <c r="V415" i="22"/>
  <c r="U414" i="22"/>
  <c r="V414" i="22"/>
  <c r="U413" i="22"/>
  <c r="V413" i="22"/>
  <c r="U412" i="22"/>
  <c r="V412" i="22"/>
  <c r="U411" i="22"/>
  <c r="V411" i="22"/>
  <c r="U410" i="22"/>
  <c r="V410" i="22"/>
  <c r="U409" i="22"/>
  <c r="V409" i="22"/>
  <c r="U408" i="22"/>
  <c r="V408" i="22"/>
  <c r="U362" i="22"/>
  <c r="V362" i="22"/>
  <c r="U361" i="22"/>
  <c r="V361" i="22"/>
  <c r="U359" i="22"/>
  <c r="V359" i="22"/>
  <c r="U357" i="22"/>
  <c r="V357" i="22"/>
  <c r="U351" i="22"/>
  <c r="V351" i="22"/>
  <c r="U350" i="22"/>
  <c r="V350" i="22"/>
  <c r="V349" i="22"/>
  <c r="U349" i="22"/>
  <c r="U348" i="22"/>
  <c r="V348" i="22"/>
  <c r="V347" i="22"/>
  <c r="U347" i="22"/>
  <c r="U342" i="22"/>
  <c r="V342" i="22"/>
  <c r="V340" i="22"/>
  <c r="U340" i="22"/>
  <c r="U337" i="22"/>
  <c r="V337" i="22"/>
  <c r="V336" i="22"/>
  <c r="U336" i="22"/>
  <c r="U324" i="22"/>
  <c r="V324" i="22"/>
  <c r="U319" i="22"/>
  <c r="V319" i="22"/>
  <c r="U318" i="22"/>
  <c r="V318" i="22"/>
  <c r="U317" i="22"/>
  <c r="V317" i="22"/>
  <c r="V315" i="22"/>
  <c r="U315" i="22"/>
  <c r="V313" i="22"/>
  <c r="U313" i="22"/>
  <c r="U311" i="22"/>
  <c r="V311" i="22"/>
  <c r="U307" i="22"/>
  <c r="V307" i="22"/>
  <c r="V306" i="22"/>
  <c r="U306" i="22"/>
  <c r="V145" i="22"/>
  <c r="U145" i="22"/>
  <c r="U143" i="22"/>
  <c r="V143" i="22"/>
  <c r="U142" i="22"/>
  <c r="V142" i="22"/>
  <c r="V141" i="22"/>
  <c r="U141" i="22"/>
  <c r="U129" i="22"/>
  <c r="V129" i="22"/>
  <c r="U116" i="22"/>
  <c r="V116" i="22"/>
  <c r="U115" i="22"/>
  <c r="V115" i="22"/>
  <c r="V114" i="22"/>
  <c r="U114" i="22"/>
  <c r="U113" i="22"/>
  <c r="V113" i="22"/>
  <c r="U109" i="22"/>
  <c r="V109" i="22"/>
  <c r="U56" i="22"/>
  <c r="V56" i="22"/>
  <c r="V52" i="22"/>
  <c r="U52" i="22"/>
  <c r="U36" i="22"/>
  <c r="V36" i="22"/>
  <c r="V34" i="22"/>
  <c r="U34" i="22"/>
  <c r="V26" i="22"/>
  <c r="U26" i="22"/>
  <c r="U25" i="22"/>
  <c r="V25" i="22"/>
  <c r="V22" i="22"/>
  <c r="U22" i="22"/>
  <c r="V6" i="22"/>
  <c r="U6" i="22"/>
  <c r="U407" i="22"/>
  <c r="U406" i="22"/>
  <c r="U405" i="22"/>
  <c r="U404" i="22"/>
  <c r="U403" i="22"/>
  <c r="U402" i="22"/>
  <c r="U401" i="22"/>
  <c r="U400" i="22"/>
  <c r="U399" i="22"/>
  <c r="U398" i="22"/>
  <c r="U397" i="22"/>
  <c r="U396" i="22"/>
  <c r="U394" i="22"/>
  <c r="U393" i="22"/>
  <c r="U392" i="22"/>
  <c r="U391" i="22"/>
  <c r="U390" i="22"/>
  <c r="U389" i="22"/>
  <c r="U388" i="22"/>
  <c r="U387" i="22"/>
  <c r="U386" i="22"/>
  <c r="U385" i="22"/>
  <c r="U384" i="22"/>
  <c r="U383" i="22"/>
  <c r="U382" i="22"/>
  <c r="U381" i="22"/>
  <c r="U380" i="22"/>
  <c r="U379" i="22"/>
  <c r="U378" i="22"/>
  <c r="U377" i="22"/>
  <c r="U376" i="22"/>
  <c r="U375" i="22"/>
  <c r="U374" i="22"/>
  <c r="U373" i="22"/>
  <c r="U372" i="22"/>
  <c r="U371" i="22"/>
  <c r="U370" i="22"/>
  <c r="U369" i="22"/>
  <c r="U368" i="22"/>
  <c r="U367" i="22"/>
  <c r="U366" i="22"/>
  <c r="U365" i="22"/>
  <c r="U364" i="22"/>
  <c r="U363" i="22"/>
  <c r="U360" i="22"/>
  <c r="U358" i="22"/>
  <c r="U341" i="22"/>
  <c r="U339" i="22"/>
  <c r="U333" i="22"/>
  <c r="U332" i="22"/>
  <c r="V332" i="22"/>
  <c r="U330" i="22"/>
  <c r="U327" i="22"/>
  <c r="V322" i="22"/>
  <c r="U322" i="22"/>
  <c r="U316" i="22"/>
  <c r="U309" i="22"/>
  <c r="U146" i="22"/>
  <c r="V146" i="22"/>
  <c r="U139" i="22"/>
  <c r="U137" i="22"/>
  <c r="U122" i="22"/>
  <c r="U121" i="22"/>
  <c r="U117" i="22"/>
  <c r="U112" i="22"/>
  <c r="V112" i="22"/>
  <c r="U111" i="22"/>
  <c r="U53" i="22"/>
  <c r="U23" i="22"/>
  <c r="U14" i="22"/>
  <c r="V14" i="22"/>
  <c r="U12" i="22"/>
  <c r="U7" i="22"/>
  <c r="U304" i="22"/>
  <c r="U303" i="22"/>
  <c r="U302" i="22"/>
  <c r="U301" i="22"/>
  <c r="U300" i="22"/>
  <c r="U299" i="22"/>
  <c r="U298" i="22"/>
  <c r="U297" i="22"/>
  <c r="U296" i="22"/>
  <c r="U295" i="22"/>
  <c r="U294" i="22"/>
  <c r="V294" i="22"/>
  <c r="U292" i="22"/>
  <c r="V292" i="22"/>
  <c r="U291" i="22"/>
  <c r="V291" i="22"/>
  <c r="U290" i="22"/>
  <c r="V290" i="22"/>
  <c r="U289" i="22"/>
  <c r="V289" i="22"/>
  <c r="U288" i="22"/>
  <c r="V288" i="22"/>
  <c r="U287" i="22"/>
  <c r="V287" i="22"/>
  <c r="U286" i="22"/>
  <c r="V286" i="22"/>
  <c r="U285" i="22"/>
  <c r="V285" i="22"/>
  <c r="U284" i="22"/>
  <c r="V284" i="22"/>
  <c r="U283" i="22"/>
  <c r="V283" i="22"/>
  <c r="U282" i="22"/>
  <c r="V282" i="22"/>
  <c r="U281" i="22"/>
  <c r="V281" i="22"/>
  <c r="U280" i="22"/>
  <c r="V280" i="22"/>
  <c r="U279" i="22"/>
  <c r="V279" i="22"/>
  <c r="U278" i="22"/>
  <c r="V278" i="22"/>
  <c r="U277" i="22"/>
  <c r="V277" i="22"/>
  <c r="U276" i="22"/>
  <c r="V276" i="22"/>
  <c r="U275" i="22"/>
  <c r="V275" i="22"/>
  <c r="U274" i="22"/>
  <c r="V274" i="22"/>
  <c r="U273" i="22"/>
  <c r="V273" i="22"/>
  <c r="U272" i="22"/>
  <c r="V272" i="22"/>
  <c r="U271" i="22"/>
  <c r="V271" i="22"/>
  <c r="U270" i="22"/>
  <c r="V270" i="22"/>
  <c r="U269" i="22"/>
  <c r="V269" i="22"/>
  <c r="U268" i="22"/>
  <c r="V268" i="22"/>
  <c r="U267" i="22"/>
  <c r="V267" i="22"/>
  <c r="U266" i="22"/>
  <c r="V266" i="22"/>
  <c r="U265" i="22"/>
  <c r="V265" i="22"/>
  <c r="U264" i="22"/>
  <c r="V264" i="22"/>
  <c r="U262" i="22"/>
  <c r="V262" i="22"/>
  <c r="U261" i="22"/>
  <c r="V261" i="22"/>
  <c r="U260" i="22"/>
  <c r="V260" i="22"/>
  <c r="U259" i="22"/>
  <c r="V259" i="22"/>
  <c r="U258" i="22"/>
  <c r="V258" i="22"/>
  <c r="U257" i="22"/>
  <c r="V257" i="22"/>
  <c r="U256" i="22"/>
  <c r="V256" i="22"/>
  <c r="U255" i="22"/>
  <c r="V255" i="22"/>
  <c r="U254" i="22"/>
  <c r="V254" i="22"/>
  <c r="U253" i="22"/>
  <c r="V253" i="22"/>
  <c r="U252" i="22"/>
  <c r="V252" i="22"/>
  <c r="U251" i="22"/>
  <c r="V251" i="22"/>
  <c r="U250" i="22"/>
  <c r="V250" i="22"/>
  <c r="U249" i="22"/>
  <c r="V249" i="22"/>
  <c r="U248" i="22"/>
  <c r="V248" i="22"/>
  <c r="U247" i="22"/>
  <c r="V247" i="22"/>
  <c r="U246" i="22"/>
  <c r="V246" i="22"/>
  <c r="U245" i="22"/>
  <c r="V245" i="22"/>
  <c r="U244" i="22"/>
  <c r="V244" i="22"/>
  <c r="U243" i="22"/>
  <c r="V243" i="22"/>
  <c r="U241" i="22"/>
  <c r="V241" i="22"/>
  <c r="U240" i="22"/>
  <c r="V240" i="22"/>
  <c r="U239" i="22"/>
  <c r="V239" i="22"/>
  <c r="U238" i="22"/>
  <c r="V238" i="22"/>
  <c r="U237" i="22"/>
  <c r="V237" i="22"/>
  <c r="U236" i="22"/>
  <c r="V236" i="22"/>
  <c r="U235" i="22"/>
  <c r="V235" i="22"/>
  <c r="U234" i="22"/>
  <c r="V234" i="22"/>
  <c r="U233" i="22"/>
  <c r="V233" i="22"/>
  <c r="U232" i="22"/>
  <c r="V232" i="22"/>
  <c r="U231" i="22"/>
  <c r="V231" i="22"/>
  <c r="U230" i="22"/>
  <c r="V230" i="22"/>
  <c r="U229" i="22"/>
  <c r="V229" i="22"/>
  <c r="U228" i="22"/>
  <c r="V228" i="22"/>
  <c r="U227" i="22"/>
  <c r="V227" i="22"/>
  <c r="U226" i="22"/>
  <c r="V226" i="22"/>
  <c r="U225" i="22"/>
  <c r="V225" i="22"/>
  <c r="U224" i="22"/>
  <c r="V224" i="22"/>
  <c r="U223" i="22"/>
  <c r="V223" i="22"/>
  <c r="U222" i="22"/>
  <c r="V222" i="22"/>
  <c r="U221" i="22"/>
  <c r="V221" i="22"/>
  <c r="U220" i="22"/>
  <c r="U219" i="22"/>
  <c r="U218" i="22"/>
  <c r="U217" i="22"/>
  <c r="U216" i="22"/>
  <c r="U215" i="22"/>
  <c r="U214" i="22"/>
  <c r="U213" i="22"/>
  <c r="U212" i="22"/>
  <c r="U211" i="22"/>
  <c r="U210" i="22"/>
  <c r="U209" i="22"/>
  <c r="U208" i="22"/>
  <c r="U207" i="22"/>
  <c r="U206" i="22"/>
  <c r="U205" i="22"/>
  <c r="U204" i="22"/>
  <c r="U203" i="22"/>
  <c r="V203" i="22"/>
  <c r="U189" i="22"/>
  <c r="U188" i="22"/>
  <c r="U187" i="22"/>
  <c r="U185" i="22"/>
  <c r="U180" i="22"/>
  <c r="U178" i="22"/>
  <c r="U177" i="22"/>
  <c r="U176" i="22"/>
  <c r="U175" i="22"/>
  <c r="U173" i="22"/>
  <c r="U167" i="22"/>
  <c r="U166" i="22"/>
  <c r="U165" i="22"/>
  <c r="U164" i="22"/>
  <c r="U163" i="22"/>
  <c r="U162" i="22"/>
  <c r="U160" i="22"/>
  <c r="U159" i="22"/>
  <c r="U158" i="22"/>
  <c r="U157" i="22"/>
  <c r="U156" i="22"/>
  <c r="U155" i="22"/>
  <c r="U154" i="22"/>
  <c r="U153" i="22"/>
  <c r="V153" i="22"/>
  <c r="U152" i="22"/>
  <c r="U150" i="22"/>
  <c r="U149" i="22"/>
  <c r="U133" i="22"/>
  <c r="U127" i="22"/>
  <c r="V127" i="22"/>
  <c r="U125" i="22"/>
  <c r="U124" i="22"/>
  <c r="U123" i="22"/>
  <c r="U120" i="22"/>
  <c r="U119" i="22"/>
  <c r="U118" i="22"/>
  <c r="U107" i="22"/>
  <c r="U105" i="22"/>
  <c r="U60" i="22"/>
  <c r="U58" i="22"/>
  <c r="U51" i="22"/>
  <c r="U50" i="22"/>
  <c r="V48" i="22"/>
  <c r="U48" i="22"/>
  <c r="U46" i="22"/>
  <c r="U45" i="22"/>
  <c r="U43" i="22"/>
  <c r="V43" i="22"/>
  <c r="V42" i="22"/>
  <c r="U42" i="22"/>
  <c r="V38" i="22"/>
  <c r="U38" i="22"/>
  <c r="U35" i="22"/>
  <c r="U30" i="22"/>
  <c r="V30" i="22"/>
  <c r="U27" i="22"/>
  <c r="V15" i="22"/>
  <c r="U15" i="22"/>
  <c r="U10" i="22"/>
  <c r="U9" i="22"/>
  <c r="U4" i="22"/>
  <c r="U202" i="22"/>
  <c r="U201" i="22"/>
  <c r="U200" i="22"/>
  <c r="U199" i="22"/>
  <c r="U198" i="22"/>
  <c r="U197" i="22"/>
  <c r="U196" i="22"/>
  <c r="U195" i="22"/>
  <c r="U194" i="22"/>
  <c r="U193" i="22"/>
  <c r="U192" i="22"/>
  <c r="U190" i="22"/>
  <c r="V186" i="22"/>
  <c r="U186" i="22"/>
  <c r="U184" i="22"/>
  <c r="V184" i="22"/>
  <c r="U183" i="22"/>
  <c r="U182" i="22"/>
  <c r="U181" i="22"/>
  <c r="V181" i="22"/>
  <c r="U179" i="22"/>
  <c r="U174" i="22"/>
  <c r="U172" i="22"/>
  <c r="V171" i="22"/>
  <c r="U171" i="22"/>
  <c r="U170" i="22"/>
  <c r="U169" i="22"/>
  <c r="V169" i="22"/>
  <c r="U168" i="22"/>
  <c r="U151" i="22"/>
  <c r="U148" i="22"/>
  <c r="U147" i="22"/>
  <c r="U136" i="22"/>
  <c r="U134" i="22"/>
  <c r="V131" i="22"/>
  <c r="U131" i="22"/>
  <c r="U106" i="22"/>
  <c r="V104" i="22"/>
  <c r="U104" i="22"/>
  <c r="U102" i="22"/>
  <c r="U57" i="22"/>
  <c r="V19" i="22"/>
  <c r="U19" i="22"/>
  <c r="U17" i="22"/>
  <c r="V17" i="22"/>
  <c r="U5" i="22"/>
  <c r="U100" i="22"/>
  <c r="U99" i="22"/>
  <c r="U98" i="22"/>
  <c r="U97" i="22"/>
  <c r="U96" i="22"/>
  <c r="U95" i="22"/>
  <c r="U94" i="22"/>
  <c r="U93" i="22"/>
  <c r="U92" i="22"/>
  <c r="U91" i="22"/>
  <c r="U90" i="22"/>
  <c r="U88" i="22"/>
  <c r="U87" i="22"/>
  <c r="U86" i="22"/>
  <c r="U85" i="22"/>
  <c r="U84" i="22"/>
  <c r="U83" i="22"/>
  <c r="U82" i="22"/>
  <c r="U81" i="22"/>
  <c r="U80" i="22"/>
  <c r="U79" i="22"/>
  <c r="U78" i="22"/>
  <c r="U77" i="22"/>
  <c r="U76" i="22"/>
  <c r="U75" i="22"/>
  <c r="U73" i="22"/>
  <c r="U72" i="22"/>
  <c r="U71" i="22"/>
  <c r="U70" i="22"/>
  <c r="U69" i="22"/>
  <c r="U68" i="22"/>
  <c r="U67" i="22"/>
  <c r="U66" i="22"/>
  <c r="U65" i="22"/>
  <c r="U64" i="22"/>
  <c r="U63" i="22"/>
  <c r="U62" i="22"/>
  <c r="U47" i="22"/>
  <c r="U44" i="22"/>
  <c r="U41" i="22"/>
  <c r="U40" i="22"/>
  <c r="U39" i="22"/>
  <c r="V39" i="22"/>
  <c r="U33" i="22"/>
  <c r="U31" i="22"/>
  <c r="V28" i="22"/>
  <c r="U28" i="22"/>
  <c r="U24" i="22"/>
  <c r="U18" i="22"/>
  <c r="U13" i="22"/>
  <c r="D39" i="21"/>
  <c r="E39" i="21"/>
  <c r="F39" i="21"/>
  <c r="H39" i="21"/>
  <c r="I39" i="21"/>
  <c r="L39" i="21"/>
  <c r="K39" i="21"/>
  <c r="G39" i="21"/>
  <c r="J39" i="21"/>
  <c r="D38" i="21"/>
  <c r="E38" i="21"/>
  <c r="F38" i="21"/>
  <c r="G38" i="21"/>
  <c r="H38" i="21"/>
  <c r="I38" i="21"/>
  <c r="J38" i="21"/>
  <c r="K38" i="21"/>
  <c r="L38" i="21"/>
  <c r="D37" i="21"/>
  <c r="E37" i="21"/>
  <c r="F37" i="21"/>
  <c r="G37" i="21"/>
  <c r="H37" i="21"/>
  <c r="I37" i="21"/>
  <c r="J37" i="21"/>
  <c r="K37" i="21"/>
  <c r="L37" i="21"/>
  <c r="D36" i="21"/>
  <c r="E36" i="21"/>
  <c r="F36" i="21"/>
  <c r="G36" i="21"/>
  <c r="H36" i="21"/>
  <c r="I36" i="21"/>
  <c r="J36" i="21"/>
  <c r="K36" i="21"/>
  <c r="L36" i="21"/>
  <c r="D35" i="21"/>
  <c r="E35" i="21"/>
  <c r="F35" i="21"/>
  <c r="G35" i="21"/>
  <c r="H35" i="21"/>
  <c r="I35" i="21"/>
  <c r="J35" i="21"/>
  <c r="K35" i="21"/>
  <c r="L35" i="21"/>
  <c r="D34" i="21"/>
  <c r="E34" i="21"/>
  <c r="F34" i="21"/>
  <c r="G34" i="21"/>
  <c r="H34" i="21"/>
  <c r="I34" i="21"/>
  <c r="J34" i="21"/>
  <c r="K34" i="21"/>
  <c r="L34" i="21"/>
  <c r="D33" i="21"/>
  <c r="E33" i="21"/>
  <c r="F33" i="21"/>
  <c r="G33" i="21"/>
  <c r="H33" i="21"/>
  <c r="I33" i="21"/>
  <c r="J33" i="21"/>
  <c r="K33" i="21"/>
  <c r="L33" i="21"/>
  <c r="D32" i="21"/>
  <c r="E32" i="21"/>
  <c r="F32" i="21"/>
  <c r="G32" i="21"/>
  <c r="H32" i="21"/>
  <c r="I32" i="21"/>
  <c r="J32" i="21"/>
  <c r="K32" i="21"/>
  <c r="L32" i="21"/>
  <c r="D31" i="21"/>
  <c r="E31" i="21"/>
  <c r="F31" i="21"/>
  <c r="G31" i="21"/>
  <c r="H31" i="21"/>
  <c r="I31" i="21"/>
  <c r="J31" i="21"/>
  <c r="K31" i="21"/>
  <c r="L31" i="21"/>
  <c r="D30" i="21"/>
  <c r="E30" i="21"/>
  <c r="F30" i="21"/>
  <c r="G30" i="21"/>
  <c r="H30" i="21"/>
  <c r="I30" i="21"/>
  <c r="J30" i="21"/>
  <c r="K30" i="21"/>
  <c r="L30" i="21"/>
  <c r="D29" i="21"/>
  <c r="E29" i="21"/>
  <c r="F29" i="21"/>
  <c r="G29" i="21"/>
  <c r="H29" i="21"/>
  <c r="I29" i="21"/>
  <c r="J29" i="21"/>
  <c r="K29" i="21"/>
  <c r="L29" i="21"/>
  <c r="D28" i="21"/>
  <c r="E28" i="21"/>
  <c r="F28" i="21"/>
  <c r="G28" i="21"/>
  <c r="H28" i="21"/>
  <c r="I28" i="21"/>
  <c r="J28" i="21"/>
  <c r="K28" i="21"/>
  <c r="L28" i="21"/>
  <c r="D27" i="21"/>
  <c r="E27" i="21"/>
  <c r="F27" i="21"/>
  <c r="G27" i="21"/>
  <c r="H27" i="21"/>
  <c r="I27" i="21"/>
  <c r="J27" i="21"/>
  <c r="K27" i="21"/>
  <c r="L27" i="21"/>
  <c r="D26" i="21"/>
  <c r="E26" i="21"/>
  <c r="F26" i="21"/>
  <c r="G26" i="21"/>
  <c r="H26" i="21"/>
  <c r="I26" i="21"/>
  <c r="J26" i="21"/>
  <c r="K26" i="21"/>
  <c r="L26" i="21"/>
  <c r="D25" i="21"/>
  <c r="E25" i="21"/>
  <c r="F25" i="21"/>
  <c r="G25" i="21"/>
  <c r="H25" i="21"/>
  <c r="I25" i="21"/>
  <c r="J25" i="21"/>
  <c r="K25" i="21"/>
  <c r="L25" i="21"/>
  <c r="D24" i="21"/>
  <c r="E24" i="21"/>
  <c r="F24" i="21"/>
  <c r="G24" i="21"/>
  <c r="H24" i="21"/>
  <c r="I24" i="21"/>
  <c r="J24" i="21"/>
  <c r="K24" i="21"/>
  <c r="L24" i="21"/>
  <c r="D23" i="21"/>
  <c r="E23" i="21"/>
  <c r="F23" i="21"/>
  <c r="G23" i="21"/>
  <c r="H23" i="21"/>
  <c r="I23" i="21"/>
  <c r="J23" i="21"/>
  <c r="K23" i="21"/>
  <c r="L23" i="21"/>
  <c r="D22" i="21"/>
  <c r="E22" i="21"/>
  <c r="F22" i="21"/>
  <c r="G22" i="21"/>
  <c r="H22" i="21"/>
  <c r="I22" i="21"/>
  <c r="J22" i="21"/>
  <c r="K22" i="21"/>
  <c r="L22" i="21"/>
  <c r="D21" i="21"/>
  <c r="E21" i="21"/>
  <c r="F21" i="21"/>
  <c r="G21" i="21"/>
  <c r="H21" i="21"/>
  <c r="I21" i="21"/>
  <c r="J21" i="21"/>
  <c r="K21" i="21"/>
  <c r="L21" i="21"/>
  <c r="D20" i="21"/>
  <c r="E20" i="21"/>
  <c r="F20" i="21"/>
  <c r="G20" i="21"/>
  <c r="H20" i="21"/>
  <c r="I20" i="21"/>
  <c r="J20" i="21"/>
  <c r="K20" i="21"/>
  <c r="L20" i="21"/>
  <c r="D19" i="21"/>
  <c r="E19" i="21"/>
  <c r="F19" i="21"/>
  <c r="G19" i="21"/>
  <c r="H19" i="21"/>
  <c r="I19" i="21"/>
  <c r="J19" i="21"/>
  <c r="K19" i="21"/>
  <c r="L19" i="21"/>
  <c r="D18" i="21"/>
  <c r="E18" i="21"/>
  <c r="F18" i="21"/>
  <c r="G18" i="21"/>
  <c r="H18" i="21"/>
  <c r="I18" i="21"/>
  <c r="J18" i="21"/>
  <c r="K18" i="21"/>
  <c r="L18" i="21"/>
  <c r="D16" i="21"/>
  <c r="E16" i="21"/>
  <c r="F16" i="21"/>
  <c r="G16" i="21"/>
  <c r="H16" i="21"/>
  <c r="I16" i="21"/>
  <c r="J16" i="21"/>
  <c r="K16" i="21"/>
  <c r="L16" i="21"/>
  <c r="D15" i="21"/>
  <c r="E15" i="21"/>
  <c r="F15" i="21"/>
  <c r="G15" i="21"/>
  <c r="H15" i="21"/>
  <c r="I15" i="21"/>
  <c r="J15" i="21"/>
  <c r="K15" i="21"/>
  <c r="L15" i="21"/>
  <c r="D14" i="21"/>
  <c r="G14" i="21"/>
  <c r="H14" i="21"/>
  <c r="I14" i="21"/>
  <c r="J14" i="21"/>
  <c r="K14" i="21"/>
  <c r="D13" i="21"/>
  <c r="G13" i="21"/>
  <c r="H13" i="21"/>
  <c r="I13" i="21"/>
  <c r="J13" i="21"/>
  <c r="K13" i="21"/>
  <c r="L13" i="21"/>
  <c r="D12" i="21"/>
  <c r="E12" i="21"/>
  <c r="F12" i="21"/>
  <c r="G12" i="21"/>
  <c r="H12" i="21"/>
  <c r="I12" i="21"/>
  <c r="J12" i="21"/>
  <c r="K12" i="21"/>
  <c r="L12" i="21"/>
  <c r="D11" i="21"/>
  <c r="E11" i="21"/>
  <c r="F11" i="21"/>
  <c r="G11" i="21"/>
  <c r="H11" i="21"/>
  <c r="I11" i="21"/>
  <c r="J11" i="21"/>
  <c r="K11" i="21"/>
  <c r="L11" i="21"/>
  <c r="D10" i="21"/>
  <c r="E10" i="21"/>
  <c r="F10" i="21"/>
  <c r="G10" i="21"/>
  <c r="H10" i="21"/>
  <c r="I10" i="21"/>
  <c r="J10" i="21"/>
  <c r="K10" i="21"/>
  <c r="L10" i="21"/>
  <c r="D9" i="21"/>
  <c r="E9" i="21"/>
  <c r="F9" i="21"/>
  <c r="G9" i="21"/>
  <c r="H9" i="21"/>
  <c r="I9" i="21"/>
  <c r="J9" i="21"/>
  <c r="K9" i="21"/>
  <c r="L9" i="21"/>
  <c r="D8" i="21"/>
  <c r="E8" i="21"/>
  <c r="F8" i="21"/>
  <c r="G8" i="21"/>
  <c r="H8" i="21"/>
  <c r="I8" i="21"/>
  <c r="J8" i="21"/>
  <c r="K8" i="21"/>
  <c r="L8" i="21"/>
  <c r="D7" i="21"/>
  <c r="E7" i="21"/>
  <c r="F7" i="21"/>
  <c r="G7" i="21"/>
  <c r="H7" i="21"/>
  <c r="I7" i="21"/>
  <c r="J7" i="21"/>
  <c r="K7" i="21"/>
  <c r="L7" i="21"/>
  <c r="D6" i="21"/>
  <c r="E6" i="21"/>
  <c r="F6" i="21"/>
  <c r="G6" i="21"/>
  <c r="H6" i="21"/>
  <c r="I6" i="21"/>
  <c r="J6" i="21"/>
  <c r="K6" i="21"/>
  <c r="L6" i="21"/>
  <c r="E5" i="21"/>
  <c r="F5" i="21"/>
  <c r="G5" i="21"/>
  <c r="H5" i="21"/>
  <c r="I5" i="21"/>
  <c r="J5" i="21"/>
  <c r="K5" i="21"/>
  <c r="L5" i="21"/>
  <c r="C57" i="21"/>
  <c r="C58" i="21"/>
  <c r="C59" i="21"/>
  <c r="C57" i="20"/>
  <c r="C63" i="20"/>
  <c r="C64" i="20"/>
  <c r="C65" i="20"/>
  <c r="S54" i="2"/>
  <c r="U2" i="2"/>
  <c r="L13" i="20"/>
  <c r="L14" i="20"/>
  <c r="L57" i="20"/>
  <c r="L63" i="20"/>
  <c r="L64" i="20"/>
  <c r="L65" i="20"/>
  <c r="F13" i="20"/>
  <c r="F14" i="20"/>
  <c r="Q58" i="7"/>
  <c r="Q59" i="7"/>
  <c r="Q60" i="7"/>
  <c r="E5" i="20"/>
  <c r="M13" i="20"/>
  <c r="M14" i="20"/>
  <c r="M57" i="20"/>
  <c r="M63" i="20"/>
  <c r="M64" i="20"/>
  <c r="M65" i="20"/>
  <c r="K13" i="20"/>
  <c r="K14" i="20"/>
  <c r="K57" i="20"/>
  <c r="K63" i="20"/>
  <c r="K64" i="20"/>
  <c r="K65" i="20"/>
  <c r="J13" i="20"/>
  <c r="J14" i="20"/>
  <c r="J57" i="20"/>
  <c r="J63" i="20"/>
  <c r="J64" i="20"/>
  <c r="J65" i="20"/>
  <c r="I13" i="20"/>
  <c r="I14" i="20"/>
  <c r="I57" i="20"/>
  <c r="I63" i="20"/>
  <c r="I64" i="20"/>
  <c r="I65" i="20"/>
  <c r="N13" i="20"/>
  <c r="N14" i="20"/>
  <c r="H13" i="20"/>
  <c r="H14" i="20"/>
  <c r="H57" i="20"/>
  <c r="H63" i="20"/>
  <c r="H64" i="20"/>
  <c r="H65" i="20"/>
  <c r="G13" i="20"/>
  <c r="G14" i="20"/>
  <c r="Q58" i="8"/>
  <c r="Q59" i="8"/>
  <c r="Q60" i="8"/>
  <c r="F5" i="20"/>
  <c r="E13" i="20"/>
  <c r="E14" i="20"/>
  <c r="D13" i="20"/>
  <c r="D14" i="20"/>
  <c r="D57" i="20"/>
  <c r="D63" i="20"/>
  <c r="D64" i="20"/>
  <c r="D65" i="20"/>
  <c r="T615" i="22"/>
  <c r="T614" i="22"/>
  <c r="T613" i="22"/>
  <c r="T612" i="22"/>
  <c r="T611" i="22"/>
  <c r="T610" i="22"/>
  <c r="T609" i="22"/>
  <c r="T608" i="22"/>
  <c r="T607" i="22"/>
  <c r="T606" i="22"/>
  <c r="T605" i="22"/>
  <c r="T604" i="22"/>
  <c r="T603" i="22"/>
  <c r="T602" i="22"/>
  <c r="T601" i="22"/>
  <c r="T600" i="22"/>
  <c r="T598" i="22"/>
  <c r="T597" i="22"/>
  <c r="T596" i="22"/>
  <c r="T595" i="22"/>
  <c r="T594" i="22"/>
  <c r="T593" i="22"/>
  <c r="T592" i="22"/>
  <c r="T591" i="22"/>
  <c r="T590" i="22"/>
  <c r="T589" i="22"/>
  <c r="T588" i="22"/>
  <c r="T587" i="22"/>
  <c r="T586" i="22"/>
  <c r="T585" i="22"/>
  <c r="T584" i="22"/>
  <c r="T583" i="22"/>
  <c r="T582" i="22"/>
  <c r="T581" i="22"/>
  <c r="T580" i="22"/>
  <c r="T579" i="22"/>
  <c r="T578" i="22"/>
  <c r="T577" i="22"/>
  <c r="T576" i="22"/>
  <c r="T574" i="22"/>
  <c r="T573" i="22"/>
  <c r="T572" i="22"/>
  <c r="T571" i="22"/>
  <c r="T570" i="22"/>
  <c r="T568" i="22"/>
  <c r="T567" i="22"/>
  <c r="T566" i="22"/>
  <c r="T565" i="22"/>
  <c r="T564" i="22"/>
  <c r="T563" i="22"/>
  <c r="T562" i="22"/>
  <c r="T561" i="22"/>
  <c r="T560" i="22"/>
  <c r="T559" i="22"/>
  <c r="T558" i="22"/>
  <c r="T557" i="22"/>
  <c r="T556" i="22"/>
  <c r="T555" i="22"/>
  <c r="T554" i="22"/>
  <c r="T552" i="22"/>
  <c r="T551" i="22"/>
  <c r="T550" i="22"/>
  <c r="T549" i="22"/>
  <c r="T547" i="22"/>
  <c r="T546" i="22"/>
  <c r="T545" i="22"/>
  <c r="T544" i="22"/>
  <c r="T543" i="22"/>
  <c r="T542" i="22"/>
  <c r="T541" i="22"/>
  <c r="T540" i="22"/>
  <c r="T539" i="22"/>
  <c r="T538" i="22"/>
  <c r="T537" i="22"/>
  <c r="T536" i="22"/>
  <c r="T535" i="22"/>
  <c r="T534" i="22"/>
  <c r="T533" i="22"/>
  <c r="T532" i="22"/>
  <c r="T531" i="22"/>
  <c r="T530" i="22"/>
  <c r="T529" i="22"/>
  <c r="T528" i="22"/>
  <c r="T527" i="22"/>
  <c r="T526" i="22"/>
  <c r="T525" i="22"/>
  <c r="T523" i="22"/>
  <c r="T488" i="22"/>
  <c r="T487" i="22"/>
  <c r="T486" i="22"/>
  <c r="T485" i="22"/>
  <c r="T484" i="22"/>
  <c r="T482" i="22"/>
  <c r="T450" i="22"/>
  <c r="T437" i="22"/>
  <c r="T434" i="22"/>
  <c r="AI434" i="22"/>
  <c r="T433" i="22"/>
  <c r="T431" i="22"/>
  <c r="T429" i="22"/>
  <c r="T428" i="22"/>
  <c r="T425" i="22"/>
  <c r="T419" i="22"/>
  <c r="T418" i="22"/>
  <c r="AI418" i="22"/>
  <c r="T417" i="22"/>
  <c r="T413" i="22"/>
  <c r="T412" i="22"/>
  <c r="T410" i="22"/>
  <c r="AI410" i="22"/>
  <c r="T408" i="22"/>
  <c r="T355" i="22"/>
  <c r="T346" i="22"/>
  <c r="T323" i="22"/>
  <c r="AH45" i="4"/>
  <c r="AH13" i="4"/>
  <c r="T521" i="22"/>
  <c r="T520" i="22"/>
  <c r="T519" i="22"/>
  <c r="T518" i="22"/>
  <c r="T517" i="22"/>
  <c r="T516" i="22"/>
  <c r="T515" i="22"/>
  <c r="T514" i="22"/>
  <c r="T513" i="22"/>
  <c r="T512" i="22"/>
  <c r="T511" i="22"/>
  <c r="T358" i="22"/>
  <c r="T357" i="22"/>
  <c r="AI357" i="22"/>
  <c r="T356" i="22"/>
  <c r="V356" i="22" s="1"/>
  <c r="T353" i="22"/>
  <c r="T351" i="22"/>
  <c r="AI351" i="22"/>
  <c r="T350" i="22"/>
  <c r="AI350" i="22"/>
  <c r="T349" i="22"/>
  <c r="AI349" i="22"/>
  <c r="T348" i="22"/>
  <c r="AI348" i="22"/>
  <c r="T347" i="22"/>
  <c r="AI347" i="22"/>
  <c r="T342" i="22"/>
  <c r="AI342" i="22"/>
  <c r="T341" i="22"/>
  <c r="AI341" i="22"/>
  <c r="T340" i="22"/>
  <c r="AI340" i="22"/>
  <c r="AI339" i="22"/>
  <c r="T337" i="22"/>
  <c r="AI337" i="22"/>
  <c r="T336" i="22"/>
  <c r="AI336" i="22"/>
  <c r="T333" i="22"/>
  <c r="AI332" i="22"/>
  <c r="T330" i="22"/>
  <c r="T327" i="22"/>
  <c r="AI327" i="22"/>
  <c r="T324" i="22"/>
  <c r="AI324" i="22"/>
  <c r="AI322" i="22"/>
  <c r="T318" i="22"/>
  <c r="AI316" i="22"/>
  <c r="T311" i="22"/>
  <c r="T307" i="22"/>
  <c r="T143" i="22"/>
  <c r="T139" i="22"/>
  <c r="T136" i="22"/>
  <c r="T134" i="22"/>
  <c r="T129" i="22"/>
  <c r="AI127" i="22"/>
  <c r="AI125" i="22"/>
  <c r="T124" i="22"/>
  <c r="AI124" i="22"/>
  <c r="AI123" i="22"/>
  <c r="T114" i="22"/>
  <c r="T113" i="22"/>
  <c r="AI111" i="22"/>
  <c r="T105" i="22"/>
  <c r="AI105" i="22"/>
  <c r="AI104" i="22"/>
  <c r="T102" i="22"/>
  <c r="T57" i="22"/>
  <c r="T53" i="22"/>
  <c r="T47" i="22"/>
  <c r="AI44" i="22"/>
  <c r="AI39" i="22"/>
  <c r="T24" i="22"/>
  <c r="T23" i="22"/>
  <c r="T18" i="22"/>
  <c r="T13" i="22"/>
  <c r="T9" i="22"/>
  <c r="AI9" i="22"/>
  <c r="K56" i="21"/>
  <c r="J56" i="21"/>
  <c r="K55" i="21"/>
  <c r="D55" i="21"/>
  <c r="G54" i="21"/>
  <c r="G53" i="21"/>
  <c r="F52" i="21"/>
  <c r="H50" i="21"/>
  <c r="K49" i="21"/>
  <c r="J49" i="21"/>
  <c r="H49" i="21"/>
  <c r="D49" i="21"/>
  <c r="K47" i="21"/>
  <c r="K46" i="21"/>
  <c r="F44" i="21"/>
  <c r="L42" i="21"/>
  <c r="I42" i="21"/>
  <c r="AC10" i="2"/>
  <c r="AC9" i="2"/>
  <c r="AC2" i="2"/>
  <c r="T510" i="22"/>
  <c r="T509" i="22"/>
  <c r="T508" i="22"/>
  <c r="T507" i="22"/>
  <c r="T506" i="22"/>
  <c r="T505" i="22"/>
  <c r="T504" i="22"/>
  <c r="T503" i="22"/>
  <c r="T502" i="22"/>
  <c r="T501" i="22"/>
  <c r="T500" i="22"/>
  <c r="T499" i="22"/>
  <c r="T498" i="22"/>
  <c r="T496" i="22"/>
  <c r="T495" i="22"/>
  <c r="T494" i="22"/>
  <c r="T493" i="22"/>
  <c r="T492" i="22"/>
  <c r="T491" i="22"/>
  <c r="T490" i="22"/>
  <c r="T489" i="22"/>
  <c r="T483" i="22"/>
  <c r="T449" i="22"/>
  <c r="T447" i="22"/>
  <c r="T445" i="22"/>
  <c r="AI445" i="22"/>
  <c r="T444" i="22"/>
  <c r="AI444" i="22"/>
  <c r="T443" i="22"/>
  <c r="T442" i="22"/>
  <c r="AI442" i="22"/>
  <c r="T441" i="22"/>
  <c r="T440" i="22"/>
  <c r="T427" i="22"/>
  <c r="AI427" i="22"/>
  <c r="T424" i="22"/>
  <c r="AI424" i="22"/>
  <c r="T421" i="22"/>
  <c r="T420" i="22"/>
  <c r="AI420" i="22"/>
  <c r="T411" i="22"/>
  <c r="T409" i="22"/>
  <c r="T339" i="22"/>
  <c r="AH48" i="4"/>
  <c r="AH35" i="4"/>
  <c r="AH24" i="4"/>
  <c r="AH19" i="4"/>
  <c r="AH18" i="4"/>
  <c r="AH14" i="4"/>
  <c r="AH11" i="4"/>
  <c r="N57" i="20"/>
  <c r="T481" i="22"/>
  <c r="T480" i="22"/>
  <c r="T479" i="22"/>
  <c r="T478" i="22"/>
  <c r="T477" i="22"/>
  <c r="T476" i="22"/>
  <c r="T475" i="22"/>
  <c r="T474" i="22"/>
  <c r="T473" i="22"/>
  <c r="T472" i="22"/>
  <c r="T471" i="22"/>
  <c r="T470" i="22"/>
  <c r="T469" i="22"/>
  <c r="T468" i="22"/>
  <c r="T466" i="22"/>
  <c r="T465" i="22"/>
  <c r="T464" i="22"/>
  <c r="T463" i="22"/>
  <c r="T462" i="22"/>
  <c r="T461" i="22"/>
  <c r="T460" i="22"/>
  <c r="T459" i="22"/>
  <c r="T458" i="22"/>
  <c r="T457" i="22"/>
  <c r="T456" i="22"/>
  <c r="T455" i="22"/>
  <c r="T454" i="22"/>
  <c r="T453" i="22"/>
  <c r="T452" i="22"/>
  <c r="T451" i="22"/>
  <c r="T448" i="22"/>
  <c r="T439" i="22"/>
  <c r="T438" i="22"/>
  <c r="T436" i="22"/>
  <c r="T435" i="22"/>
  <c r="T432" i="22"/>
  <c r="T430" i="22"/>
  <c r="T426" i="22"/>
  <c r="T423" i="22"/>
  <c r="T422" i="22"/>
  <c r="T415" i="22"/>
  <c r="T414" i="22"/>
  <c r="T359" i="22"/>
  <c r="AH43" i="4"/>
  <c r="T320" i="22"/>
  <c r="AI320" i="22"/>
  <c r="T316" i="22"/>
  <c r="T315" i="22"/>
  <c r="T313" i="22"/>
  <c r="T312" i="22"/>
  <c r="AI312" i="22"/>
  <c r="AI310" i="22"/>
  <c r="T309" i="22"/>
  <c r="AI309" i="22"/>
  <c r="AI308" i="22"/>
  <c r="T144" i="22"/>
  <c r="T138" i="22"/>
  <c r="AI138" i="22"/>
  <c r="T137" i="22"/>
  <c r="AI137" i="22"/>
  <c r="T135" i="22"/>
  <c r="AI134" i="22"/>
  <c r="AI133" i="22"/>
  <c r="AI132" i="22"/>
  <c r="T130" i="22"/>
  <c r="AI130" i="22"/>
  <c r="T125" i="22"/>
  <c r="T122" i="22"/>
  <c r="AI121" i="22"/>
  <c r="T120" i="22"/>
  <c r="AI120" i="22"/>
  <c r="T119" i="22"/>
  <c r="T118" i="22"/>
  <c r="AI118" i="22"/>
  <c r="T117" i="22"/>
  <c r="AI117" i="22"/>
  <c r="AI112" i="22"/>
  <c r="AI110" i="22"/>
  <c r="T107" i="22"/>
  <c r="AI107" i="22"/>
  <c r="T106" i="22"/>
  <c r="AI103" i="22"/>
  <c r="AI102" i="22"/>
  <c r="AI61" i="22"/>
  <c r="T60" i="22"/>
  <c r="AI60" i="22"/>
  <c r="T58" i="22"/>
  <c r="AI57" i="22"/>
  <c r="T55" i="22"/>
  <c r="AI54" i="22"/>
  <c r="AI49" i="22"/>
  <c r="AI47" i="22"/>
  <c r="T46" i="22"/>
  <c r="AI45" i="22"/>
  <c r="T40" i="22"/>
  <c r="T35" i="22"/>
  <c r="AI31" i="22"/>
  <c r="AI27" i="22"/>
  <c r="T26" i="22"/>
  <c r="T7" i="22"/>
  <c r="T5" i="22"/>
  <c r="AI4" i="22"/>
  <c r="L56" i="21"/>
  <c r="D56" i="21"/>
  <c r="L55" i="21"/>
  <c r="I54" i="21"/>
  <c r="H53" i="21"/>
  <c r="K52" i="21"/>
  <c r="I52" i="21"/>
  <c r="L51" i="21"/>
  <c r="K51" i="21"/>
  <c r="H51" i="21"/>
  <c r="L50" i="21"/>
  <c r="J50" i="21"/>
  <c r="D50" i="21"/>
  <c r="L49" i="21"/>
  <c r="E49" i="21"/>
  <c r="G48" i="21"/>
  <c r="D48" i="21"/>
  <c r="I47" i="21"/>
  <c r="G47" i="21"/>
  <c r="F47" i="21"/>
  <c r="J46" i="21"/>
  <c r="F46" i="21"/>
  <c r="K45" i="21"/>
  <c r="J45" i="21"/>
  <c r="L44" i="21"/>
  <c r="K44" i="21"/>
  <c r="H44" i="21"/>
  <c r="H43" i="21"/>
  <c r="D43" i="21"/>
  <c r="K42" i="21"/>
  <c r="G42" i="21"/>
  <c r="E42" i="21"/>
  <c r="H41" i="21"/>
  <c r="E41" i="21"/>
  <c r="AC6" i="2"/>
  <c r="AC5" i="2"/>
  <c r="AC4" i="2"/>
  <c r="AC3" i="2"/>
  <c r="T407" i="22"/>
  <c r="T406" i="22"/>
  <c r="T405" i="22"/>
  <c r="T404" i="22"/>
  <c r="T403" i="22"/>
  <c r="T402" i="22"/>
  <c r="T401" i="22"/>
  <c r="T400" i="22"/>
  <c r="T399" i="22"/>
  <c r="T398" i="22"/>
  <c r="T397" i="22"/>
  <c r="T396" i="22"/>
  <c r="T394" i="22"/>
  <c r="T393" i="22"/>
  <c r="T392" i="22"/>
  <c r="T391" i="22"/>
  <c r="T390" i="22"/>
  <c r="T389" i="22"/>
  <c r="T388" i="22"/>
  <c r="T387" i="22"/>
  <c r="T386" i="22"/>
  <c r="T385" i="22"/>
  <c r="T384" i="22"/>
  <c r="T383" i="22"/>
  <c r="T382" i="22"/>
  <c r="T381" i="22"/>
  <c r="T380" i="22"/>
  <c r="T379" i="22"/>
  <c r="T378" i="22"/>
  <c r="T377" i="22"/>
  <c r="T376" i="22"/>
  <c r="T375" i="22"/>
  <c r="T374" i="22"/>
  <c r="T373" i="22"/>
  <c r="T372" i="22"/>
  <c r="T371" i="22"/>
  <c r="T370" i="22"/>
  <c r="T369" i="22"/>
  <c r="T368" i="22"/>
  <c r="T367" i="22"/>
  <c r="T366" i="22"/>
  <c r="T365" i="22"/>
  <c r="T364" i="22"/>
  <c r="T363" i="22"/>
  <c r="T362" i="22"/>
  <c r="T361" i="22"/>
  <c r="T360" i="22"/>
  <c r="T345" i="22"/>
  <c r="T133" i="22"/>
  <c r="T167" i="22"/>
  <c r="T165" i="22"/>
  <c r="AI165" i="22"/>
  <c r="T164" i="22"/>
  <c r="AI164" i="22"/>
  <c r="T162" i="22"/>
  <c r="T151" i="22"/>
  <c r="T116" i="22"/>
  <c r="T115" i="22"/>
  <c r="T111" i="22"/>
  <c r="AI41" i="22"/>
  <c r="AI33" i="22"/>
  <c r="AI28" i="22"/>
  <c r="G56" i="21"/>
  <c r="G55" i="21"/>
  <c r="F54" i="21"/>
  <c r="L52" i="21"/>
  <c r="H52" i="21"/>
  <c r="G51" i="21"/>
  <c r="I49" i="21"/>
  <c r="K48" i="21"/>
  <c r="H47" i="21"/>
  <c r="E47" i="21"/>
  <c r="L45" i="21"/>
  <c r="L41" i="21"/>
  <c r="AC13" i="2"/>
  <c r="AC11" i="2"/>
  <c r="AC8" i="2"/>
  <c r="T202" i="22"/>
  <c r="T193" i="22"/>
  <c r="T192" i="22"/>
  <c r="AI192" i="22"/>
  <c r="AH44" i="4"/>
  <c r="AH36" i="4"/>
  <c r="AH34" i="4"/>
  <c r="AH25" i="4"/>
  <c r="AH23" i="4"/>
  <c r="AH22" i="4"/>
  <c r="AI58" i="22"/>
  <c r="AI56" i="22"/>
  <c r="T50" i="22"/>
  <c r="T49" i="22"/>
  <c r="T45" i="22"/>
  <c r="AI42" i="22"/>
  <c r="T41" i="22"/>
  <c r="AI40" i="22"/>
  <c r="AI37" i="22"/>
  <c r="T31" i="22"/>
  <c r="T27" i="22"/>
  <c r="AI24" i="22"/>
  <c r="AI19" i="22"/>
  <c r="AI18" i="22"/>
  <c r="AI13" i="22"/>
  <c r="T10" i="22"/>
  <c r="F56" i="21"/>
  <c r="J53" i="21"/>
  <c r="D53" i="21"/>
  <c r="D51" i="21"/>
  <c r="I48" i="21"/>
  <c r="D46" i="21"/>
  <c r="H45" i="21"/>
  <c r="D45" i="21"/>
  <c r="J44" i="21"/>
  <c r="E44" i="21"/>
  <c r="E43" i="21"/>
  <c r="J42" i="21"/>
  <c r="F42" i="21"/>
  <c r="J41" i="21"/>
  <c r="T304" i="22"/>
  <c r="T303" i="22"/>
  <c r="T302" i="22"/>
  <c r="T301" i="22"/>
  <c r="T300" i="22"/>
  <c r="T299" i="22"/>
  <c r="T298" i="22"/>
  <c r="T297" i="22"/>
  <c r="T296" i="22"/>
  <c r="T295" i="22"/>
  <c r="T294" i="22"/>
  <c r="T292" i="22"/>
  <c r="T291" i="22"/>
  <c r="T290" i="22"/>
  <c r="T289" i="22"/>
  <c r="T288" i="22"/>
  <c r="T287" i="22"/>
  <c r="T286" i="22"/>
  <c r="T285" i="22"/>
  <c r="T284" i="22"/>
  <c r="T283" i="22"/>
  <c r="T282" i="22"/>
  <c r="T281" i="22"/>
  <c r="T280" i="22"/>
  <c r="T279" i="22"/>
  <c r="T278" i="22"/>
  <c r="T277" i="22"/>
  <c r="T276" i="22"/>
  <c r="T275" i="22"/>
  <c r="T274" i="22"/>
  <c r="T273" i="22"/>
  <c r="T272" i="22"/>
  <c r="T271" i="22"/>
  <c r="T270" i="22"/>
  <c r="T269" i="22"/>
  <c r="T268" i="22"/>
  <c r="T267" i="22"/>
  <c r="T266" i="22"/>
  <c r="T265" i="22"/>
  <c r="T264" i="22"/>
  <c r="T262" i="22"/>
  <c r="T261" i="22"/>
  <c r="T260" i="22"/>
  <c r="T259" i="22"/>
  <c r="T258" i="22"/>
  <c r="T257" i="22"/>
  <c r="T256" i="22"/>
  <c r="T255" i="22"/>
  <c r="T254" i="22"/>
  <c r="T253" i="22"/>
  <c r="T252" i="22"/>
  <c r="T251" i="22"/>
  <c r="T250" i="22"/>
  <c r="T249" i="22"/>
  <c r="T248" i="22"/>
  <c r="T247" i="22"/>
  <c r="T246" i="22"/>
  <c r="T245" i="22"/>
  <c r="T244" i="22"/>
  <c r="T243" i="22"/>
  <c r="T241" i="22"/>
  <c r="T240" i="22"/>
  <c r="T239" i="22"/>
  <c r="T238" i="22"/>
  <c r="T237" i="22"/>
  <c r="T236" i="22"/>
  <c r="T235" i="22"/>
  <c r="T234" i="22"/>
  <c r="T233" i="22"/>
  <c r="T232" i="22"/>
  <c r="T231" i="22"/>
  <c r="T230" i="22"/>
  <c r="T229" i="22"/>
  <c r="T228" i="22"/>
  <c r="T227" i="22"/>
  <c r="T226" i="22"/>
  <c r="T225" i="22"/>
  <c r="T224" i="22"/>
  <c r="T223" i="22"/>
  <c r="T222" i="22"/>
  <c r="T221" i="22"/>
  <c r="T175" i="22"/>
  <c r="T166" i="22"/>
  <c r="T160" i="22"/>
  <c r="T159" i="22"/>
  <c r="AI159" i="22"/>
  <c r="T155" i="22"/>
  <c r="AI153" i="22"/>
  <c r="T149" i="22"/>
  <c r="T147" i="22"/>
  <c r="T101" i="22"/>
  <c r="T61" i="22"/>
  <c r="T33" i="22"/>
  <c r="I55" i="21"/>
  <c r="E55" i="21"/>
  <c r="H54" i="21"/>
  <c r="D54" i="21"/>
  <c r="I53" i="21"/>
  <c r="I51" i="21"/>
  <c r="E51" i="21"/>
  <c r="F50" i="21"/>
  <c r="F49" i="21"/>
  <c r="E48" i="21"/>
  <c r="I46" i="21"/>
  <c r="G45" i="21"/>
  <c r="I44" i="21"/>
  <c r="K43" i="21"/>
  <c r="G43" i="21"/>
  <c r="D41" i="21"/>
  <c r="AC12" i="2"/>
  <c r="T201" i="22"/>
  <c r="T200" i="22"/>
  <c r="T196" i="22"/>
  <c r="T195" i="22"/>
  <c r="T194" i="22"/>
  <c r="AH50" i="4"/>
  <c r="AH38" i="4"/>
  <c r="AH29" i="4"/>
  <c r="T220" i="22"/>
  <c r="T219" i="22"/>
  <c r="T218" i="22"/>
  <c r="T217" i="22"/>
  <c r="T216" i="22"/>
  <c r="T215" i="22"/>
  <c r="T214" i="22"/>
  <c r="T213" i="22"/>
  <c r="T212" i="22"/>
  <c r="T211" i="22"/>
  <c r="T210" i="22"/>
  <c r="T209" i="22"/>
  <c r="T208" i="22"/>
  <c r="T207" i="22"/>
  <c r="T206" i="22"/>
  <c r="T205" i="22"/>
  <c r="T204" i="22"/>
  <c r="AI203" i="22"/>
  <c r="T189" i="22"/>
  <c r="T188" i="22"/>
  <c r="T187" i="22"/>
  <c r="T185" i="22"/>
  <c r="T183" i="22"/>
  <c r="T179" i="22"/>
  <c r="T176" i="22"/>
  <c r="T174" i="22"/>
  <c r="T172" i="22"/>
  <c r="T170" i="22"/>
  <c r="T168" i="22"/>
  <c r="T163" i="22"/>
  <c r="T158" i="22"/>
  <c r="T157" i="22"/>
  <c r="T156" i="22"/>
  <c r="T154" i="22"/>
  <c r="T152" i="22"/>
  <c r="T150" i="22"/>
  <c r="T51" i="22"/>
  <c r="K54" i="21"/>
  <c r="K50" i="21"/>
  <c r="I43" i="21"/>
  <c r="T199" i="22"/>
  <c r="T198" i="22"/>
  <c r="T197" i="22"/>
  <c r="AH41" i="4"/>
  <c r="T190" i="22"/>
  <c r="AI188" i="22"/>
  <c r="AI187" i="22"/>
  <c r="AI185" i="22"/>
  <c r="T182" i="22"/>
  <c r="T180" i="22"/>
  <c r="T178" i="22"/>
  <c r="T177" i="22"/>
  <c r="AI177" i="22"/>
  <c r="AI176" i="22"/>
  <c r="AI175" i="22"/>
  <c r="T173" i="22"/>
  <c r="AI173" i="22"/>
  <c r="AI167" i="22"/>
  <c r="AI154" i="22"/>
  <c r="AI150" i="22"/>
  <c r="AI149" i="22"/>
  <c r="T148" i="22"/>
  <c r="T123" i="22"/>
  <c r="AI122" i="22"/>
  <c r="T121" i="22"/>
  <c r="AI119" i="22"/>
  <c r="T56" i="22"/>
  <c r="AI51" i="22"/>
  <c r="AI50" i="22"/>
  <c r="T44" i="22"/>
  <c r="AI38" i="22"/>
  <c r="T12" i="22"/>
  <c r="AI10" i="22"/>
  <c r="E56" i="21"/>
  <c r="L54" i="21"/>
  <c r="L53" i="21"/>
  <c r="F53" i="21"/>
  <c r="E52" i="21"/>
  <c r="E50" i="21"/>
  <c r="L46" i="21"/>
  <c r="H46" i="21"/>
  <c r="E46" i="21"/>
  <c r="I45" i="21"/>
  <c r="E45" i="21"/>
  <c r="G44" i="21"/>
  <c r="F43" i="21"/>
  <c r="H42" i="21"/>
  <c r="D42" i="21"/>
  <c r="G41" i="21"/>
  <c r="T100" i="22"/>
  <c r="T99" i="22"/>
  <c r="T98" i="22"/>
  <c r="T97" i="22"/>
  <c r="T96" i="22"/>
  <c r="T95" i="22"/>
  <c r="T94" i="22"/>
  <c r="T93" i="22"/>
  <c r="T92" i="22"/>
  <c r="T91" i="22"/>
  <c r="T90" i="22"/>
  <c r="T88" i="22"/>
  <c r="T87" i="22"/>
  <c r="T86" i="22"/>
  <c r="T85" i="22"/>
  <c r="T84" i="22"/>
  <c r="T83" i="22"/>
  <c r="T82" i="22"/>
  <c r="T81" i="22"/>
  <c r="T80" i="22"/>
  <c r="T79" i="22"/>
  <c r="T78" i="22"/>
  <c r="T77" i="22"/>
  <c r="T76" i="22"/>
  <c r="T75" i="22"/>
  <c r="T73" i="22"/>
  <c r="T72" i="22"/>
  <c r="T71" i="22"/>
  <c r="T70" i="22"/>
  <c r="T69" i="22"/>
  <c r="T68" i="22"/>
  <c r="T67" i="22"/>
  <c r="T66" i="22"/>
  <c r="T65" i="22"/>
  <c r="T64" i="22"/>
  <c r="T63" i="22"/>
  <c r="T62" i="22"/>
  <c r="T4" i="22"/>
  <c r="I56" i="21"/>
  <c r="H56" i="21"/>
  <c r="H55" i="21"/>
  <c r="F55" i="21"/>
  <c r="E54" i="21"/>
  <c r="K53" i="21"/>
  <c r="E53" i="21"/>
  <c r="G52" i="21"/>
  <c r="F51" i="21"/>
  <c r="I50" i="21"/>
  <c r="G50" i="21"/>
  <c r="G49" i="21"/>
  <c r="L48" i="21"/>
  <c r="H48" i="21"/>
  <c r="F48" i="21"/>
  <c r="L47" i="21"/>
  <c r="G46" i="21"/>
  <c r="F45" i="21"/>
  <c r="L43" i="21"/>
  <c r="K41" i="21"/>
  <c r="I41" i="21"/>
  <c r="F41" i="21"/>
  <c r="AH42" i="4"/>
  <c r="T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6" i="2"/>
  <c r="U35" i="2"/>
  <c r="U34" i="2"/>
  <c r="U33" i="2"/>
  <c r="U32" i="2"/>
  <c r="U31" i="2"/>
  <c r="U30" i="2"/>
  <c r="U29" i="2"/>
  <c r="V29" i="2" s="1"/>
  <c r="D50" i="2" l="1"/>
  <c r="D51" i="2"/>
  <c r="B27" i="2" s="1"/>
  <c r="B65" i="2" a="1"/>
  <c r="B65" i="2" s="1"/>
  <c r="B20" i="2" s="1"/>
  <c r="B53" i="2" a="1"/>
  <c r="B53" i="2" s="1"/>
  <c r="B8" i="2" s="1"/>
  <c r="C8" i="2" s="1"/>
  <c r="B52" i="2" a="1"/>
  <c r="B52" i="2" s="1"/>
  <c r="B7" i="2" s="1"/>
  <c r="C7" i="2" s="1"/>
  <c r="B63" i="2" a="1"/>
  <c r="B63" i="2" s="1"/>
  <c r="B18" i="2" s="1"/>
  <c r="C18" i="2" s="1"/>
  <c r="B50" i="2" a="1"/>
  <c r="B54" i="2" a="1"/>
  <c r="B54" i="2" s="1"/>
  <c r="B9" i="2" s="1"/>
  <c r="C9" i="2" s="1"/>
  <c r="B55" i="2" a="1"/>
  <c r="B55" i="2" s="1"/>
  <c r="B10" i="2" s="1"/>
  <c r="C10" i="2" s="1"/>
  <c r="B56" i="2" a="1"/>
  <c r="B56" i="2" s="1"/>
  <c r="B11" i="2" s="1"/>
  <c r="C11" i="2" s="1"/>
  <c r="B57" i="2" a="1"/>
  <c r="B57" i="2" s="1"/>
  <c r="B12" i="2" s="1"/>
  <c r="C12" i="2" s="1"/>
  <c r="B58" i="2" a="1"/>
  <c r="B58" i="2" s="1"/>
  <c r="B13" i="2" s="1"/>
  <c r="C13" i="2" s="1"/>
  <c r="B59" i="2" a="1"/>
  <c r="B59" i="2" s="1"/>
  <c r="B14" i="2" s="1"/>
  <c r="C14" i="2" s="1"/>
  <c r="D14" i="2" s="1"/>
  <c r="B60" i="2" a="1"/>
  <c r="B60" i="2" s="1"/>
  <c r="B15" i="2" s="1"/>
  <c r="C15" i="2" s="1"/>
  <c r="B61" i="2" a="1"/>
  <c r="B61" i="2" s="1"/>
  <c r="B16" i="2" s="1"/>
  <c r="C16" i="2" s="1"/>
  <c r="B62" i="2" a="1"/>
  <c r="B62" i="2" s="1"/>
  <c r="B17" i="2" s="1"/>
  <c r="C17" i="2" s="1"/>
  <c r="B64" i="2" a="1"/>
  <c r="B64" i="2" s="1"/>
  <c r="B19" i="2" s="1"/>
  <c r="E59" i="21"/>
  <c r="E57" i="21"/>
  <c r="E58" i="21"/>
  <c r="F59" i="21"/>
  <c r="F57" i="21"/>
  <c r="F58" i="21"/>
  <c r="G59" i="21"/>
  <c r="G57" i="21"/>
  <c r="G58" i="21"/>
  <c r="H59" i="21"/>
  <c r="H58" i="21"/>
  <c r="H57" i="21"/>
  <c r="I58" i="21"/>
  <c r="I57" i="21"/>
  <c r="I59" i="21"/>
  <c r="J58" i="21"/>
  <c r="J59" i="21"/>
  <c r="J57" i="21"/>
  <c r="K57" i="21"/>
  <c r="K58" i="21"/>
  <c r="K59" i="21"/>
  <c r="L58" i="21"/>
  <c r="L59" i="21"/>
  <c r="L57" i="21"/>
  <c r="V3" i="2"/>
  <c r="V4" i="2"/>
  <c r="V5" i="2"/>
  <c r="V6" i="2"/>
  <c r="V7" i="2"/>
  <c r="V8" i="2"/>
  <c r="V9" i="2"/>
  <c r="V10" i="2"/>
  <c r="V11" i="2"/>
  <c r="V12" i="2"/>
  <c r="V13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37" i="2"/>
  <c r="V14" i="2"/>
  <c r="V2" i="2"/>
  <c r="E57" i="20"/>
  <c r="E63" i="20"/>
  <c r="E64" i="20"/>
  <c r="E65" i="20"/>
  <c r="F57" i="20"/>
  <c r="F63" i="20"/>
  <c r="F64" i="20"/>
  <c r="F65" i="20"/>
  <c r="V407" i="22"/>
  <c r="V406" i="22"/>
  <c r="V405" i="22"/>
  <c r="V404" i="22"/>
  <c r="V403" i="22"/>
  <c r="V402" i="22"/>
  <c r="V401" i="22"/>
  <c r="V400" i="22"/>
  <c r="V399" i="22"/>
  <c r="V398" i="22"/>
  <c r="V397" i="22"/>
  <c r="V396" i="22"/>
  <c r="V394" i="22"/>
  <c r="V393" i="22"/>
  <c r="V392" i="22"/>
  <c r="V391" i="22"/>
  <c r="V390" i="22"/>
  <c r="V389" i="22"/>
  <c r="V388" i="22"/>
  <c r="V387" i="22"/>
  <c r="V386" i="22"/>
  <c r="V385" i="22"/>
  <c r="V384" i="22"/>
  <c r="V383" i="22"/>
  <c r="V382" i="22"/>
  <c r="V381" i="22"/>
  <c r="V380" i="22"/>
  <c r="V379" i="22"/>
  <c r="V378" i="22"/>
  <c r="V377" i="22"/>
  <c r="V376" i="22"/>
  <c r="V375" i="22"/>
  <c r="V374" i="22"/>
  <c r="V373" i="22"/>
  <c r="V372" i="22"/>
  <c r="V371" i="22"/>
  <c r="V370" i="22"/>
  <c r="V369" i="22"/>
  <c r="V368" i="22"/>
  <c r="V367" i="22"/>
  <c r="V366" i="22"/>
  <c r="V365" i="22"/>
  <c r="V364" i="22"/>
  <c r="V363" i="22"/>
  <c r="V360" i="22"/>
  <c r="V358" i="22"/>
  <c r="V341" i="22"/>
  <c r="V339" i="22"/>
  <c r="V333" i="22"/>
  <c r="V330" i="22"/>
  <c r="V327" i="22"/>
  <c r="V316" i="22"/>
  <c r="V309" i="22"/>
  <c r="V139" i="22"/>
  <c r="V137" i="22"/>
  <c r="V122" i="22"/>
  <c r="V121" i="22"/>
  <c r="V117" i="22"/>
  <c r="V111" i="22"/>
  <c r="V53" i="22"/>
  <c r="V23" i="22"/>
  <c r="V12" i="22"/>
  <c r="V7" i="22"/>
  <c r="V304" i="22"/>
  <c r="V303" i="22"/>
  <c r="V302" i="22"/>
  <c r="V301" i="22"/>
  <c r="V300" i="22"/>
  <c r="V299" i="22"/>
  <c r="V298" i="22"/>
  <c r="V297" i="22"/>
  <c r="V296" i="22"/>
  <c r="V295" i="22"/>
  <c r="V220" i="22"/>
  <c r="E14" i="21"/>
  <c r="V219" i="22"/>
  <c r="V218" i="22"/>
  <c r="V217" i="22"/>
  <c r="V216" i="22"/>
  <c r="V215" i="22"/>
  <c r="V214" i="22"/>
  <c r="V213" i="22"/>
  <c r="V212" i="22"/>
  <c r="V211" i="22"/>
  <c r="V210" i="22"/>
  <c r="V209" i="22"/>
  <c r="V208" i="22"/>
  <c r="V207" i="22"/>
  <c r="V206" i="22"/>
  <c r="V205" i="22"/>
  <c r="V204" i="22"/>
  <c r="V189" i="22"/>
  <c r="V188" i="22"/>
  <c r="V187" i="22"/>
  <c r="V185" i="22"/>
  <c r="V180" i="22"/>
  <c r="V178" i="22"/>
  <c r="V177" i="22"/>
  <c r="V176" i="22"/>
  <c r="V175" i="22"/>
  <c r="V173" i="22"/>
  <c r="V167" i="22"/>
  <c r="V166" i="22"/>
  <c r="V165" i="22"/>
  <c r="V164" i="22"/>
  <c r="V163" i="22"/>
  <c r="V162" i="22"/>
  <c r="V160" i="22"/>
  <c r="V159" i="22"/>
  <c r="V158" i="22"/>
  <c r="V157" i="22"/>
  <c r="V156" i="22"/>
  <c r="V155" i="22"/>
  <c r="V154" i="22"/>
  <c r="V152" i="22"/>
  <c r="V150" i="22"/>
  <c r="V149" i="22"/>
  <c r="V133" i="22"/>
  <c r="V125" i="22"/>
  <c r="V124" i="22"/>
  <c r="V123" i="22"/>
  <c r="V120" i="22"/>
  <c r="V119" i="22"/>
  <c r="V118" i="22"/>
  <c r="V107" i="22"/>
  <c r="V105" i="22"/>
  <c r="V60" i="22"/>
  <c r="V58" i="22"/>
  <c r="V51" i="22"/>
  <c r="V50" i="22"/>
  <c r="V46" i="22"/>
  <c r="V45" i="22"/>
  <c r="V35" i="22"/>
  <c r="V27" i="22"/>
  <c r="V10" i="22"/>
  <c r="V9" i="22"/>
  <c r="V4" i="22"/>
  <c r="V202" i="22"/>
  <c r="V201" i="22"/>
  <c r="V200" i="22"/>
  <c r="V199" i="22"/>
  <c r="V198" i="22"/>
  <c r="V197" i="22"/>
  <c r="V196" i="22"/>
  <c r="V195" i="22"/>
  <c r="V194" i="22"/>
  <c r="V193" i="22"/>
  <c r="V192" i="22"/>
  <c r="V190" i="22"/>
  <c r="V183" i="22"/>
  <c r="V182" i="22"/>
  <c r="V179" i="22"/>
  <c r="V174" i="22"/>
  <c r="V172" i="22"/>
  <c r="V170" i="22"/>
  <c r="V168" i="22"/>
  <c r="V151" i="22"/>
  <c r="V148" i="22"/>
  <c r="V147" i="22"/>
  <c r="V136" i="22"/>
  <c r="V134" i="22"/>
  <c r="V106" i="22"/>
  <c r="V102" i="22"/>
  <c r="V57" i="22"/>
  <c r="V5" i="22"/>
  <c r="S55" i="2"/>
  <c r="S56" i="2" s="1"/>
  <c r="T55" i="2"/>
  <c r="T56" i="2" s="1"/>
  <c r="V100" i="22"/>
  <c r="V99" i="22"/>
  <c r="V98" i="22"/>
  <c r="V97" i="22"/>
  <c r="V96" i="22"/>
  <c r="V95" i="22"/>
  <c r="V94" i="22"/>
  <c r="V93" i="22"/>
  <c r="V92" i="22"/>
  <c r="V91" i="22"/>
  <c r="V90" i="22"/>
  <c r="V88" i="22"/>
  <c r="V87" i="22"/>
  <c r="V86" i="22"/>
  <c r="V85" i="22"/>
  <c r="V84" i="22"/>
  <c r="V83" i="22"/>
  <c r="V82" i="22"/>
  <c r="V81" i="22"/>
  <c r="V80" i="22"/>
  <c r="V79" i="22"/>
  <c r="V78" i="22"/>
  <c r="V77" i="22"/>
  <c r="V76" i="22"/>
  <c r="V75" i="22"/>
  <c r="V73" i="22"/>
  <c r="V72" i="22"/>
  <c r="V71" i="22"/>
  <c r="V70" i="22"/>
  <c r="V69" i="22"/>
  <c r="V68" i="22"/>
  <c r="V67" i="22"/>
  <c r="V66" i="22"/>
  <c r="V65" i="22"/>
  <c r="V64" i="22"/>
  <c r="V63" i="22"/>
  <c r="V62" i="22"/>
  <c r="V47" i="22"/>
  <c r="V44" i="22"/>
  <c r="V41" i="22"/>
  <c r="V40" i="22"/>
  <c r="V33" i="22"/>
  <c r="V31" i="22"/>
  <c r="V24" i="22"/>
  <c r="V18" i="22"/>
  <c r="V13" i="22"/>
  <c r="F14" i="21"/>
  <c r="L14" i="21"/>
  <c r="E13" i="21"/>
  <c r="F13" i="21"/>
  <c r="D5" i="21"/>
  <c r="G57" i="20"/>
  <c r="G63" i="20"/>
  <c r="G64" i="20"/>
  <c r="G65" i="20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6" i="2"/>
  <c r="V35" i="2"/>
  <c r="V34" i="2"/>
  <c r="V33" i="2"/>
  <c r="V32" i="2"/>
  <c r="V31" i="2"/>
  <c r="V30" i="2"/>
  <c r="V345" i="22"/>
  <c r="V49" i="22"/>
  <c r="B26" i="2" l="1"/>
  <c r="B42" i="2" s="1"/>
  <c r="D66" i="2"/>
  <c r="B51" i="2"/>
  <c r="B6" i="2" s="1"/>
  <c r="B50" i="2"/>
  <c r="D57" i="21"/>
  <c r="D59" i="21"/>
  <c r="D58" i="21"/>
  <c r="E13" i="2"/>
  <c r="C33" i="2" l="1"/>
  <c r="C29" i="2"/>
  <c r="C30" i="2"/>
  <c r="C37" i="2"/>
  <c r="C36" i="2"/>
  <c r="C32" i="2"/>
  <c r="C39" i="2"/>
  <c r="C34" i="2"/>
  <c r="C28" i="2"/>
  <c r="C38" i="2"/>
  <c r="C35" i="2"/>
  <c r="C31" i="2"/>
  <c r="B5" i="2"/>
  <c r="B66" i="2"/>
  <c r="B22" i="2" l="1"/>
  <c r="C5" i="2"/>
  <c r="E5" i="2" s="1"/>
  <c r="E34" i="2"/>
  <c r="E27" i="2"/>
  <c r="D35" i="2"/>
</calcChain>
</file>

<file path=xl/sharedStrings.xml><?xml version="1.0" encoding="utf-8"?>
<sst xmlns="http://schemas.openxmlformats.org/spreadsheetml/2006/main" count="2759" uniqueCount="294">
  <si>
    <t>平成11年度湿性沈着調査地点番号・地点名一覧</t>
  </si>
  <si>
    <t>地点名</t>
  </si>
  <si>
    <t>札幌北</t>
  </si>
  <si>
    <t>すべての平均値は降水量の重み付けによる平均値である。
採取試料はすべて月曜日の午前0時に切り替わる。</t>
  </si>
  <si>
    <t>母子里</t>
  </si>
  <si>
    <t>5月分：5/30まで採取
６月分：5/30から採取
7/24-7/31の106mm欠測
8/21-8/28の54mm欠測
9/4-9/11の9mm欠測
1/4-1/9の0.8mm欠測
3/5-3/12の1.6mm欠測</t>
  </si>
  <si>
    <t>札幌白石</t>
  </si>
  <si>
    <t>名川</t>
  </si>
  <si>
    <t>※明らかな異常値を含む週、降水量ゼロの週、及び試料量から全項目分析できなかった週を欠測扱いとした 
貯水量は採用データ分の貯水量で、     
降水量は欠測分も含めています     
総降水量  1085.3 
採用降水量  955.5 88%
4/24-5/1欠測
5/8-5/22欠測
6/19-7/3欠測
7/10-7/17欠測
12/25-1/4,1/9-1/15欠測
1/29-2/13欠測
3/5-3/12欠測</t>
  </si>
  <si>
    <t>八森</t>
  </si>
  <si>
    <t>測定日数が少ないため参考値</t>
  </si>
  <si>
    <t>盛岡</t>
  </si>
  <si>
    <t>丸森</t>
  </si>
  <si>
    <t>注；雨の採取は酸性雨自動採取分析装置を用い、降水量は同装置のデータを用いた。</t>
  </si>
  <si>
    <t>新潟</t>
  </si>
  <si>
    <t>新潟小新</t>
  </si>
  <si>
    <t>河内</t>
  </si>
  <si>
    <t>7月低濃度試料あり
11月、1月、3月再分析結果</t>
  </si>
  <si>
    <t>水戸</t>
  </si>
  <si>
    <t>2月、3月電源異常のため欠測</t>
  </si>
  <si>
    <t>前橋</t>
  </si>
  <si>
    <t>浦和</t>
  </si>
  <si>
    <t>騎西</t>
  </si>
  <si>
    <t>市原</t>
  </si>
  <si>
    <t>勝浦</t>
  </si>
  <si>
    <t>土気</t>
  </si>
  <si>
    <t>江東</t>
  </si>
  <si>
    <t>平塚</t>
  </si>
  <si>
    <t>:9/14-18の台風時の大雨は停電により採取できなかったため，Bucket法によるﾃﾞ-ﾀで補完した。</t>
  </si>
  <si>
    <t>磯子</t>
  </si>
  <si>
    <t>静岡</t>
  </si>
  <si>
    <t>5月のｐH欠測</t>
  </si>
  <si>
    <t>小杉</t>
  </si>
  <si>
    <t>4/3～4/17　欠測</t>
  </si>
  <si>
    <t>金沢</t>
  </si>
  <si>
    <t>鳥越</t>
  </si>
  <si>
    <t>福井</t>
  </si>
  <si>
    <t>伊自良</t>
  </si>
  <si>
    <t>3/18～4/1の間感雨ｾﾝｻｰ不良のためﾊﾞﾙｸｻﾝﾌﾟﾙ</t>
  </si>
  <si>
    <t>豊橋</t>
  </si>
  <si>
    <t>四日市</t>
  </si>
  <si>
    <t>緑</t>
  </si>
  <si>
    <t>6/12-19 鳥の糞混入 
9/11-18　集中豪雨のため、降水量は不正確です
10月、11月、12月のR1および12月のR2が悪い原因は不明</t>
  </si>
  <si>
    <t>大津</t>
  </si>
  <si>
    <t>周山</t>
  </si>
  <si>
    <t>池田</t>
  </si>
  <si>
    <t>奈良</t>
  </si>
  <si>
    <t>印南</t>
  </si>
  <si>
    <t>神戸須磨</t>
  </si>
  <si>
    <t>岡山</t>
  </si>
  <si>
    <t>鳥取</t>
  </si>
  <si>
    <t>3月'検体もれあり</t>
  </si>
  <si>
    <t>松江</t>
  </si>
  <si>
    <t>倉橋島</t>
  </si>
  <si>
    <t>広島安佐南</t>
  </si>
  <si>
    <t>香北</t>
  </si>
  <si>
    <t>7月ｵｰﾊﾞｰﾌﾛｰ、降水量は観測所ﾃﾞｰﾀ、採取率は58.7%
11月前半ｵｰﾊﾞｰﾌﾛｰ有り、降水量は観測所ﾃﾞｰﾀ、後半採水チューブはずれのため採水無し、採取率は前半94.5%、後半降水量43mm、採取率0%計77.4%
降水量は通年値
年降水量は2131mmで採取量は1709mm採取率0.80であったが、全く測定出来なかった2月のみ欠測として処理し、年沈着量は11ヶ月の平均濃度に年降水量をかけた。</t>
  </si>
  <si>
    <t>山口</t>
  </si>
  <si>
    <t>測定値は、一降雨毎のデータを各期間中にあてはめ加重平均してます（イオンバランスのあわない一降雨も含めてます）</t>
  </si>
  <si>
    <t>大宰府</t>
  </si>
  <si>
    <t>福岡</t>
  </si>
  <si>
    <t>4/10～4/17は黄砂の影響のためか、電気伝導率許容範囲にR2は入らず。
5/1～5/8は、降水量0.0mmのため測定不可。5/8～5/15,5/15～5/22は黄砂の影響のためか、カチオンが多く、R１がｲｵﾝﾊﾞﾗﾝｽの許容範囲に入らず。
８/７～８/1４は、降水量0.1ｍｍのため測定不可。
11/27～12/4は、降水量0.5ｍｍのため、EC測定不可。
12/25～1/4年明け初黄砂観測。
2月、3月は黄砂の影響により、全体的にpHが高い。</t>
  </si>
  <si>
    <t>佐賀</t>
  </si>
  <si>
    <t>5月第２～３週に黄砂等の濁り有り
2月第1週に黄砂等の濁り有り</t>
  </si>
  <si>
    <t>式見</t>
  </si>
  <si>
    <t>人吉</t>
  </si>
  <si>
    <t>阿蘇</t>
  </si>
  <si>
    <t>大分</t>
  </si>
  <si>
    <t>宮崎</t>
  </si>
  <si>
    <t>喜入</t>
  </si>
  <si>
    <t>平成１２年２月１９日～２３日は機器更新のため欠測</t>
  </si>
  <si>
    <t>大里</t>
  </si>
  <si>
    <t>全データ数</t>
  </si>
  <si>
    <t>R1範囲外の個数</t>
  </si>
  <si>
    <t>R2範囲外の個数</t>
  </si>
  <si>
    <t>規格外総数</t>
  </si>
  <si>
    <t>順位</t>
  </si>
  <si>
    <t>R1</t>
  </si>
  <si>
    <t>4月</t>
  </si>
  <si>
    <t>データ区間</t>
  </si>
  <si>
    <t>頻度</t>
  </si>
  <si>
    <t>5月</t>
  </si>
  <si>
    <t>6月</t>
  </si>
  <si>
    <t>&lt;-35</t>
  </si>
  <si>
    <t>7月</t>
  </si>
  <si>
    <t>-35～-30</t>
  </si>
  <si>
    <t>8月</t>
  </si>
  <si>
    <t>-30～-25</t>
  </si>
  <si>
    <t>9月</t>
  </si>
  <si>
    <t>-25～-20</t>
  </si>
  <si>
    <t>10月</t>
  </si>
  <si>
    <t>-20～-15</t>
  </si>
  <si>
    <t>11月</t>
  </si>
  <si>
    <t>-15～-10</t>
  </si>
  <si>
    <t>12月</t>
  </si>
  <si>
    <t>-10～-5</t>
  </si>
  <si>
    <t>1月</t>
  </si>
  <si>
    <t>-5～0</t>
  </si>
  <si>
    <t>2月</t>
  </si>
  <si>
    <t>0～5</t>
  </si>
  <si>
    <t>3月</t>
  </si>
  <si>
    <t>5～10</t>
  </si>
  <si>
    <t>10～15</t>
  </si>
  <si>
    <t>15～20</t>
  </si>
  <si>
    <t>20～25</t>
  </si>
  <si>
    <t>25～30</t>
  </si>
  <si>
    <t>30～35</t>
  </si>
  <si>
    <t>&gt;35</t>
  </si>
  <si>
    <t>次の級</t>
  </si>
  <si>
    <t>R2</t>
  </si>
  <si>
    <t>R1範囲（XX以下）</t>
  </si>
  <si>
    <t>R1頻度</t>
  </si>
  <si>
    <t>R2範囲（XX以下）</t>
  </si>
  <si>
    <t>R2頻度</t>
  </si>
  <si>
    <t>平成11年度湿性沈着調査開始年月日</t>
  </si>
  <si>
    <t>４月開始</t>
  </si>
  <si>
    <t>４月終了</t>
  </si>
  <si>
    <t>５月開始</t>
  </si>
  <si>
    <t>５月終了</t>
  </si>
  <si>
    <t>６月開始</t>
  </si>
  <si>
    <t>６月終了</t>
  </si>
  <si>
    <t>７月開始</t>
  </si>
  <si>
    <t>７月終了</t>
  </si>
  <si>
    <t>８月開始</t>
  </si>
  <si>
    <t>８月終了</t>
  </si>
  <si>
    <t>９月開始</t>
  </si>
  <si>
    <t>９月終了</t>
  </si>
  <si>
    <t>１０月開始</t>
  </si>
  <si>
    <t>１０月終了</t>
  </si>
  <si>
    <t>１１月開始</t>
  </si>
  <si>
    <t>１１月終了</t>
  </si>
  <si>
    <t>１２月開始</t>
  </si>
  <si>
    <t>１２月終了</t>
  </si>
  <si>
    <t>１月開始</t>
  </si>
  <si>
    <t>１月終了</t>
  </si>
  <si>
    <t>２月開始</t>
  </si>
  <si>
    <t>２月終了</t>
  </si>
  <si>
    <t>３月開始</t>
  </si>
  <si>
    <t>３月終了</t>
  </si>
  <si>
    <t>000403</t>
  </si>
  <si>
    <t>000501</t>
  </si>
  <si>
    <t>000529</t>
  </si>
  <si>
    <t>000703</t>
  </si>
  <si>
    <t>000731</t>
  </si>
  <si>
    <t>000828</t>
  </si>
  <si>
    <t>001002</t>
  </si>
  <si>
    <t>001030</t>
  </si>
  <si>
    <t>001127</t>
  </si>
  <si>
    <t>001225</t>
  </si>
  <si>
    <t>010129</t>
  </si>
  <si>
    <t>010226</t>
  </si>
  <si>
    <t>010402</t>
  </si>
  <si>
    <t>010306</t>
  </si>
  <si>
    <t>000327</t>
  </si>
  <si>
    <t>000508</t>
  </si>
  <si>
    <t>000605</t>
  </si>
  <si>
    <t>000926</t>
  </si>
  <si>
    <t>010330</t>
  </si>
  <si>
    <t>010228</t>
  </si>
  <si>
    <t>000829</t>
  </si>
  <si>
    <t>2K0403</t>
  </si>
  <si>
    <t>2K0501</t>
  </si>
  <si>
    <t>2K0529</t>
  </si>
  <si>
    <t>2K0703</t>
  </si>
  <si>
    <t>2K0731</t>
  </si>
  <si>
    <t>2K0828</t>
  </si>
  <si>
    <t>2K1002</t>
  </si>
  <si>
    <t>2K1030</t>
  </si>
  <si>
    <t>2K1127</t>
  </si>
  <si>
    <t>2K1225</t>
  </si>
  <si>
    <t>000417</t>
  </si>
  <si>
    <t>000410</t>
  </si>
  <si>
    <t>001003</t>
  </si>
  <si>
    <t>000428</t>
  </si>
  <si>
    <t>000825</t>
  </si>
  <si>
    <t>001027</t>
  </si>
  <si>
    <t>010326</t>
  </si>
  <si>
    <t>000321</t>
  </si>
  <si>
    <t>000904</t>
  </si>
  <si>
    <t>010104</t>
  </si>
  <si>
    <t>20001225</t>
  </si>
  <si>
    <t>20010129</t>
  </si>
  <si>
    <t>20010226</t>
  </si>
  <si>
    <t>20010402</t>
  </si>
  <si>
    <t>000911</t>
  </si>
  <si>
    <t>001010</t>
  </si>
  <si>
    <t>001106</t>
  </si>
  <si>
    <t>001204</t>
  </si>
  <si>
    <t>000704</t>
  </si>
  <si>
    <t>010219</t>
  </si>
  <si>
    <t>010223</t>
  </si>
  <si>
    <t>期日前</t>
  </si>
  <si>
    <t>最大ずれ</t>
  </si>
  <si>
    <t>期日後</t>
  </si>
  <si>
    <t>全環研協議会　第3次酸性雨共同調査（平成12年度）測定日数　月・年平均値</t>
  </si>
  <si>
    <t>データ数</t>
  </si>
  <si>
    <t>単位：　mm</t>
  </si>
  <si>
    <t>有効データ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</si>
  <si>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</si>
  <si>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</si>
  <si>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</si>
  <si>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</si>
  <si>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</si>
  <si>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</si>
  <si>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</si>
  <si>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</si>
  <si>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</si>
  <si>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</si>
  <si>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</si>
  <si>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</si>
  <si>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</si>
  <si>
    <t>最大</t>
  </si>
  <si>
    <t>最小</t>
  </si>
  <si>
    <t>平均</t>
  </si>
  <si>
    <t>日数不適合</t>
  </si>
  <si>
    <t>単純平均</t>
  </si>
  <si>
    <t>L</t>
  </si>
  <si>
    <t>75%未満,（合計平均については80％）</t>
  </si>
  <si>
    <t>E</t>
  </si>
  <si>
    <t>125％を越える、（合計平均については120％）</t>
  </si>
  <si>
    <t>降水量ゼロ</t>
  </si>
  <si>
    <t>基準</t>
  </si>
  <si>
    <t>付表1.1</t>
  </si>
  <si>
    <t>全環研協議会　第3次酸性雨共同調査（平成12年度）降水量　月・年平均値</t>
  </si>
  <si>
    <t>欠測定</t>
  </si>
  <si>
    <t>測定日数75%未満,（合計平均については80％未満）</t>
  </si>
  <si>
    <t>測定日数125％を越える、（合計平均については120％）</t>
  </si>
  <si>
    <t>オーバーフローにより月捕集率75％未満</t>
  </si>
  <si>
    <t>付表1.2</t>
  </si>
  <si>
    <t>全環研協議会　第3次酸性雨共同調査（平成12年度）湿性沈着　ｐＨ　月・年平均値</t>
  </si>
  <si>
    <t>静岡5月PH欠測</t>
  </si>
  <si>
    <t>付表1.3</t>
  </si>
  <si>
    <t>全環研協議会　第3次酸性雨共同調査（平成12年度）湿性沈着　電気伝導率　月・年平均値</t>
  </si>
  <si>
    <t>付表1.4</t>
  </si>
  <si>
    <t>全環研協議会　第3次酸性雨共同調査（平成12年度）湿性沈着　SO42-濃度　月・年平均値</t>
  </si>
  <si>
    <t>付表1.5</t>
  </si>
  <si>
    <t>全環研協議会　第3次酸性雨共同調査（平成12年度）湿性沈着　NO3-濃度　月・年平均値</t>
  </si>
  <si>
    <t>単位：　μmol/L</t>
  </si>
  <si>
    <t>付表1.6</t>
  </si>
  <si>
    <t>全環研協議会　第3次酸性雨共同調査（平成12年度）湿性沈着　Cl-濃度　月・年平均値</t>
  </si>
  <si>
    <t>全環研協議会　第3次酸性雨共同調査（平成12年度）湿性沈着　H+濃度　月・年平均値</t>
  </si>
  <si>
    <t>付表1.7</t>
  </si>
  <si>
    <t>全環研協議会　第3次酸性雨共同調査（平成12年度）湿性沈着　NH4+濃度　月・年平均値</t>
  </si>
  <si>
    <t>付表1.8</t>
  </si>
  <si>
    <t>全環研協議会　第3次酸性雨共同調査（平成12年度）湿性沈着　Na+濃度　月・年平均値</t>
  </si>
  <si>
    <t>付表1.9</t>
  </si>
  <si>
    <t>全環研協議会　第3次酸性雨共同調査（平成12年度）湿性沈着　K+濃度　月・年平均値</t>
  </si>
  <si>
    <t>付表1.10</t>
  </si>
  <si>
    <t>全環研協議会　第3次酸性雨共同調査（平成12年度）湿性沈着　Mg2+濃度　月・年平均値</t>
  </si>
  <si>
    <t>付表1.11</t>
  </si>
  <si>
    <t>全環研協議会　第3次酸性雨共同調査（平成12年度）湿性沈着　Ca2+濃度　月・年平均値</t>
  </si>
  <si>
    <t>全環研協議会　第3次酸性雨共同調査（平成12年度）湿性沈着　A+C (μeq /L)　月・年平均値</t>
  </si>
  <si>
    <t>オーバーフローにより月捕集率75％未満(参考）</t>
  </si>
  <si>
    <t>検定範囲内</t>
  </si>
  <si>
    <t>全環研協議会　第3次酸性雨共同調査（平成12年度）湿性沈着　R1(ｲｵﾝﾊﾞﾗﾝｽ)　月・年平均値</t>
  </si>
  <si>
    <t>不合格</t>
  </si>
  <si>
    <t>全環研協議会　第3次酸性雨共同調査（平成12年度）湿性沈着　R2(導電率ﾊﾞﾗﾝｽ)　月・年平均値</t>
  </si>
  <si>
    <t>湿性沈着　年平均値（平成12年度）</t>
  </si>
  <si>
    <t>Rain</t>
  </si>
  <si>
    <t>pH</t>
  </si>
  <si>
    <t>EC</t>
  </si>
  <si>
    <t>SO4</t>
  </si>
  <si>
    <t>NO3</t>
  </si>
  <si>
    <t>Cl</t>
  </si>
  <si>
    <t>NH4</t>
  </si>
  <si>
    <t>Na</t>
  </si>
  <si>
    <t>K</t>
  </si>
  <si>
    <t>Ca</t>
  </si>
  <si>
    <t>Mg</t>
  </si>
  <si>
    <t>H</t>
  </si>
  <si>
    <t>A+C</t>
  </si>
  <si>
    <t>mm</t>
  </si>
  <si>
    <t>mS/m</t>
  </si>
  <si>
    <t>μmol/L</t>
  </si>
  <si>
    <t>%</t>
  </si>
  <si>
    <t>MIN</t>
  </si>
  <si>
    <t>MAX</t>
  </si>
  <si>
    <t>AVE</t>
  </si>
  <si>
    <t>湿性沈着　年間沈着量（平成12年度）</t>
  </si>
  <si>
    <t>m mol/m2</t>
  </si>
  <si>
    <t>全環研協議会　第3次酸性雨共同調査（平成12年度）</t>
  </si>
  <si>
    <t>mm/期間</t>
  </si>
  <si>
    <t>μeq./L</t>
  </si>
  <si>
    <r>
      <rPr>
        <sz val="10"/>
        <color theme="1"/>
        <rFont val="MS Mincho"/>
        <family val="1"/>
        <charset val="128"/>
      </rPr>
      <t>m mol/m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/期間</t>
    </r>
  </si>
  <si>
    <t>連番</t>
  </si>
  <si>
    <t>月</t>
  </si>
  <si>
    <t>地点番号</t>
  </si>
  <si>
    <t>測定日数</t>
  </si>
  <si>
    <t>降水量</t>
  </si>
  <si>
    <t>HCO3(計算値）</t>
  </si>
  <si>
    <t>Anion</t>
  </si>
  <si>
    <t>Cation</t>
  </si>
  <si>
    <t>Anion+HCO3</t>
  </si>
  <si>
    <t>R1(with HCO3)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</si>
</sst>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);[Red]\(0.0\)"/>
    <numFmt numFmtId="177" formatCode="0_);[Red]\(0\)"/>
    <numFmt numFmtId="178" formatCode="yymmdd"/>
    <numFmt numFmtId="179" formatCode="0.0"/>
    <numFmt numFmtId="180" formatCode="0.00_ "/>
    <numFmt numFmtId="181" formatCode="0.00_);[Red]\(0.00\)"/>
    <numFmt numFmtId="182" formatCode="0.0_ "/>
    <numFmt numFmtId="183" formatCode="0_ "/>
  </numFmts>
  <fonts count="13">
    <font>
      <sz val="11"/>
      <color rgb="FF000000"/>
      <name val="MS PGothic"/>
      <scheme val="minor"/>
    </font>
    <font>
      <sz val="11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0"/>
      <color rgb="FF0000FF"/>
      <name val="MS Mincho"/>
      <family val="1"/>
      <charset val="128"/>
    </font>
    <font>
      <sz val="10"/>
      <color rgb="FF000000"/>
      <name val="MS Mincho"/>
      <family val="1"/>
      <charset val="128"/>
    </font>
    <font>
      <sz val="11"/>
      <color rgb="FF000000"/>
      <name val="MS Mincho"/>
      <family val="1"/>
      <charset val="128"/>
    </font>
    <font>
      <sz val="12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MS PGothic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CC99FF"/>
        <bgColor rgb="FFCC99FF"/>
      </patternFill>
    </fill>
    <fill>
      <patternFill patternType="solid">
        <fgColor rgb="FFFF99CC"/>
        <bgColor rgb="FFFF99CC"/>
      </patternFill>
    </fill>
  </fills>
  <borders count="9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0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/>
    <xf numFmtId="0" fontId="1" fillId="0" borderId="14" xfId="0" applyFont="1" applyBorder="1"/>
    <xf numFmtId="0" fontId="2" fillId="0" borderId="14" xfId="0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10" fontId="1" fillId="0" borderId="0" xfId="0" applyNumberFormat="1" applyFont="1"/>
    <xf numFmtId="9" fontId="1" fillId="0" borderId="0" xfId="0" applyNumberFormat="1" applyFont="1"/>
    <xf numFmtId="0" fontId="1" fillId="0" borderId="16" xfId="0" applyFont="1" applyBorder="1"/>
    <xf numFmtId="177" fontId="1" fillId="0" borderId="0" xfId="0" applyNumberFormat="1" applyFont="1"/>
    <xf numFmtId="0" fontId="3" fillId="0" borderId="0" xfId="0" applyFont="1"/>
    <xf numFmtId="0" fontId="3" fillId="2" borderId="17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78" fontId="4" fillId="0" borderId="22" xfId="0" applyNumberFormat="1" applyFont="1" applyBorder="1" applyAlignment="1">
      <alignment horizontal="center"/>
    </xf>
    <xf numFmtId="178" fontId="4" fillId="0" borderId="23" xfId="0" applyNumberFormat="1" applyFont="1" applyBorder="1" applyAlignment="1">
      <alignment horizontal="center"/>
    </xf>
    <xf numFmtId="178" fontId="4" fillId="0" borderId="24" xfId="0" applyNumberFormat="1" applyFont="1" applyBorder="1" applyAlignment="1">
      <alignment horizontal="center"/>
    </xf>
    <xf numFmtId="178" fontId="4" fillId="0" borderId="25" xfId="0" applyNumberFormat="1" applyFont="1" applyBorder="1" applyAlignment="1">
      <alignment horizontal="center"/>
    </xf>
    <xf numFmtId="178" fontId="4" fillId="0" borderId="26" xfId="0" applyNumberFormat="1" applyFont="1" applyBorder="1" applyAlignment="1">
      <alignment horizontal="center"/>
    </xf>
    <xf numFmtId="178" fontId="4" fillId="0" borderId="14" xfId="0" applyNumberFormat="1" applyFont="1" applyBorder="1" applyAlignment="1">
      <alignment horizontal="center"/>
    </xf>
    <xf numFmtId="178" fontId="4" fillId="3" borderId="14" xfId="0" applyNumberFormat="1" applyFont="1" applyFill="1" applyBorder="1" applyAlignment="1">
      <alignment horizontal="center"/>
    </xf>
    <xf numFmtId="178" fontId="4" fillId="2" borderId="14" xfId="0" applyNumberFormat="1" applyFont="1" applyFill="1" applyBorder="1" applyAlignment="1">
      <alignment horizontal="center"/>
    </xf>
    <xf numFmtId="178" fontId="4" fillId="0" borderId="27" xfId="0" applyNumberFormat="1" applyFont="1" applyBorder="1" applyAlignment="1">
      <alignment horizontal="center"/>
    </xf>
    <xf numFmtId="178" fontId="4" fillId="0" borderId="28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78" fontId="4" fillId="3" borderId="23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3" borderId="28" xfId="0" applyNumberFormat="1" applyFont="1" applyFill="1" applyBorder="1" applyAlignment="1">
      <alignment horizontal="center"/>
    </xf>
    <xf numFmtId="178" fontId="4" fillId="3" borderId="26" xfId="0" applyNumberFormat="1" applyFont="1" applyFill="1" applyBorder="1" applyAlignment="1">
      <alignment horizontal="center"/>
    </xf>
    <xf numFmtId="178" fontId="4" fillId="3" borderId="33" xfId="0" applyNumberFormat="1" applyFont="1" applyFill="1" applyBorder="1" applyAlignment="1">
      <alignment horizontal="center"/>
    </xf>
    <xf numFmtId="178" fontId="4" fillId="3" borderId="28" xfId="0" applyNumberFormat="1" applyFont="1" applyFill="1" applyBorder="1" applyAlignment="1">
      <alignment horizontal="center"/>
    </xf>
    <xf numFmtId="178" fontId="4" fillId="2" borderId="33" xfId="0" applyNumberFormat="1" applyFont="1" applyFill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8" fontId="4" fillId="0" borderId="30" xfId="0" applyNumberFormat="1" applyFont="1" applyBorder="1" applyAlignment="1">
      <alignment horizontal="center"/>
    </xf>
    <xf numFmtId="178" fontId="4" fillId="0" borderId="31" xfId="0" applyNumberFormat="1" applyFont="1" applyBorder="1" applyAlignment="1">
      <alignment horizontal="center"/>
    </xf>
    <xf numFmtId="178" fontId="4" fillId="0" borderId="32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178" fontId="4" fillId="2" borderId="23" xfId="0" applyNumberFormat="1" applyFont="1" applyFill="1" applyBorder="1" applyAlignment="1">
      <alignment horizontal="center"/>
    </xf>
    <xf numFmtId="178" fontId="4" fillId="3" borderId="25" xfId="0" applyNumberFormat="1" applyFont="1" applyFill="1" applyBorder="1" applyAlignment="1">
      <alignment horizontal="center"/>
    </xf>
    <xf numFmtId="177" fontId="4" fillId="0" borderId="26" xfId="0" applyNumberFormat="1" applyFont="1" applyBorder="1" applyAlignment="1">
      <alignment horizontal="center"/>
    </xf>
    <xf numFmtId="177" fontId="4" fillId="0" borderId="14" xfId="0" applyNumberFormat="1" applyFont="1" applyBorder="1" applyAlignment="1">
      <alignment horizontal="center"/>
    </xf>
    <xf numFmtId="177" fontId="4" fillId="0" borderId="27" xfId="0" applyNumberFormat="1" applyFont="1" applyBorder="1" applyAlignment="1">
      <alignment horizontal="center"/>
    </xf>
    <xf numFmtId="177" fontId="4" fillId="0" borderId="28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78" fontId="4" fillId="0" borderId="35" xfId="0" applyNumberFormat="1" applyFont="1" applyBorder="1" applyAlignment="1">
      <alignment horizontal="center"/>
    </xf>
    <xf numFmtId="178" fontId="4" fillId="0" borderId="36" xfId="0" applyNumberFormat="1" applyFont="1" applyBorder="1" applyAlignment="1">
      <alignment horizontal="center"/>
    </xf>
    <xf numFmtId="178" fontId="4" fillId="0" borderId="37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right"/>
    </xf>
    <xf numFmtId="176" fontId="1" fillId="0" borderId="4" xfId="0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right"/>
    </xf>
    <xf numFmtId="1" fontId="5" fillId="0" borderId="14" xfId="0" applyNumberFormat="1" applyFont="1" applyBorder="1" applyAlignment="1">
      <alignment horizontal="right"/>
    </xf>
    <xf numFmtId="1" fontId="5" fillId="0" borderId="27" xfId="0" applyNumberFormat="1" applyFont="1" applyBorder="1" applyAlignment="1">
      <alignment horizontal="right"/>
    </xf>
    <xf numFmtId="1" fontId="5" fillId="0" borderId="22" xfId="0" applyNumberFormat="1" applyFont="1" applyBorder="1" applyAlignment="1">
      <alignment horizontal="right"/>
    </xf>
    <xf numFmtId="1" fontId="6" fillId="5" borderId="22" xfId="0" applyNumberFormat="1" applyFont="1" applyFill="1" applyBorder="1" applyAlignment="1">
      <alignment horizontal="right"/>
    </xf>
    <xf numFmtId="1" fontId="6" fillId="5" borderId="23" xfId="0" applyNumberFormat="1" applyFont="1" applyFill="1" applyBorder="1" applyAlignment="1">
      <alignment horizontal="right"/>
    </xf>
    <xf numFmtId="1" fontId="6" fillId="5" borderId="25" xfId="0" applyNumberFormat="1" applyFont="1" applyFill="1" applyBorder="1" applyAlignment="1">
      <alignment horizontal="right"/>
    </xf>
    <xf numFmtId="179" fontId="5" fillId="0" borderId="26" xfId="0" applyNumberFormat="1" applyFont="1" applyBorder="1" applyAlignment="1">
      <alignment horizontal="right"/>
    </xf>
    <xf numFmtId="179" fontId="5" fillId="0" borderId="14" xfId="0" applyNumberFormat="1" applyFont="1" applyBorder="1" applyAlignment="1">
      <alignment horizontal="right"/>
    </xf>
    <xf numFmtId="179" fontId="5" fillId="0" borderId="27" xfId="0" applyNumberFormat="1" applyFont="1" applyBorder="1" applyAlignment="1">
      <alignment horizontal="right"/>
    </xf>
    <xf numFmtId="179" fontId="5" fillId="0" borderId="22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1" fontId="5" fillId="2" borderId="14" xfId="0" applyNumberFormat="1" applyFont="1" applyFill="1" applyBorder="1" applyAlignment="1">
      <alignment horizontal="right"/>
    </xf>
    <xf numFmtId="1" fontId="6" fillId="5" borderId="26" xfId="0" applyNumberFormat="1" applyFont="1" applyFill="1" applyBorder="1" applyAlignment="1">
      <alignment horizontal="right"/>
    </xf>
    <xf numFmtId="1" fontId="6" fillId="5" borderId="14" xfId="0" applyNumberFormat="1" applyFont="1" applyFill="1" applyBorder="1" applyAlignment="1">
      <alignment horizontal="right"/>
    </xf>
    <xf numFmtId="1" fontId="6" fillId="5" borderId="28" xfId="0" applyNumberFormat="1" applyFont="1" applyFill="1" applyBorder="1" applyAlignment="1">
      <alignment horizontal="right"/>
    </xf>
    <xf numFmtId="179" fontId="5" fillId="2" borderId="14" xfId="0" applyNumberFormat="1" applyFont="1" applyFill="1" applyBorder="1" applyAlignment="1">
      <alignment horizontal="right"/>
    </xf>
    <xf numFmtId="1" fontId="5" fillId="2" borderId="26" xfId="0" applyNumberFormat="1" applyFont="1" applyFill="1" applyBorder="1" applyAlignment="1">
      <alignment horizontal="right"/>
    </xf>
    <xf numFmtId="179" fontId="5" fillId="2" borderId="26" xfId="0" applyNumberFormat="1" applyFont="1" applyFill="1" applyBorder="1" applyAlignment="1">
      <alignment horizontal="right"/>
    </xf>
    <xf numFmtId="1" fontId="5" fillId="0" borderId="42" xfId="0" applyNumberFormat="1" applyFont="1" applyBorder="1" applyAlignment="1">
      <alignment horizontal="right"/>
    </xf>
    <xf numFmtId="179" fontId="5" fillId="0" borderId="4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6" fillId="5" borderId="43" xfId="0" applyNumberFormat="1" applyFont="1" applyFill="1" applyBorder="1" applyAlignment="1">
      <alignment horizontal="right"/>
    </xf>
    <xf numFmtId="1" fontId="6" fillId="5" borderId="44" xfId="0" applyNumberFormat="1" applyFont="1" applyFill="1" applyBorder="1" applyAlignment="1">
      <alignment horizontal="right"/>
    </xf>
    <xf numFmtId="1" fontId="6" fillId="5" borderId="45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1" fontId="5" fillId="0" borderId="34" xfId="0" applyNumberFormat="1" applyFont="1" applyBorder="1" applyAlignment="1">
      <alignment horizontal="right"/>
    </xf>
    <xf numFmtId="1" fontId="5" fillId="0" borderId="35" xfId="0" applyNumberFormat="1" applyFont="1" applyBorder="1" applyAlignment="1">
      <alignment horizontal="right"/>
    </xf>
    <xf numFmtId="1" fontId="5" fillId="0" borderId="36" xfId="0" applyNumberFormat="1" applyFont="1" applyBorder="1" applyAlignment="1">
      <alignment horizontal="right"/>
    </xf>
    <xf numFmtId="1" fontId="6" fillId="5" borderId="34" xfId="0" applyNumberFormat="1" applyFont="1" applyFill="1" applyBorder="1" applyAlignment="1">
      <alignment horizontal="right"/>
    </xf>
    <xf numFmtId="1" fontId="6" fillId="5" borderId="35" xfId="0" applyNumberFormat="1" applyFont="1" applyFill="1" applyBorder="1" applyAlignment="1">
      <alignment horizontal="right"/>
    </xf>
    <xf numFmtId="1" fontId="6" fillId="5" borderId="37" xfId="0" applyNumberFormat="1" applyFont="1" applyFill="1" applyBorder="1" applyAlignment="1">
      <alignment horizontal="right"/>
    </xf>
    <xf numFmtId="179" fontId="5" fillId="0" borderId="34" xfId="0" applyNumberFormat="1" applyFont="1" applyBorder="1" applyAlignment="1">
      <alignment horizontal="right"/>
    </xf>
    <xf numFmtId="179" fontId="5" fillId="0" borderId="35" xfId="0" applyNumberFormat="1" applyFont="1" applyBorder="1" applyAlignment="1">
      <alignment horizontal="right"/>
    </xf>
    <xf numFmtId="179" fontId="5" fillId="0" borderId="3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" fontId="5" fillId="0" borderId="46" xfId="0" applyNumberFormat="1" applyFont="1" applyBorder="1" applyAlignment="1">
      <alignment horizontal="right"/>
    </xf>
    <xf numFmtId="1" fontId="5" fillId="0" borderId="47" xfId="0" applyNumberFormat="1" applyFont="1" applyBorder="1" applyAlignment="1">
      <alignment horizontal="right"/>
    </xf>
    <xf numFmtId="1" fontId="5" fillId="0" borderId="48" xfId="0" applyNumberFormat="1" applyFont="1" applyBorder="1" applyAlignment="1">
      <alignment horizontal="right"/>
    </xf>
    <xf numFmtId="1" fontId="6" fillId="5" borderId="49" xfId="0" applyNumberFormat="1" applyFont="1" applyFill="1" applyBorder="1" applyAlignment="1">
      <alignment horizontal="right"/>
    </xf>
    <xf numFmtId="1" fontId="6" fillId="5" borderId="50" xfId="0" applyNumberFormat="1" applyFont="1" applyFill="1" applyBorder="1" applyAlignment="1">
      <alignment horizontal="right"/>
    </xf>
    <xf numFmtId="1" fontId="6" fillId="5" borderId="51" xfId="0" applyNumberFormat="1" applyFont="1" applyFill="1" applyBorder="1" applyAlignment="1">
      <alignment horizontal="right"/>
    </xf>
    <xf numFmtId="179" fontId="5" fillId="0" borderId="46" xfId="0" applyNumberFormat="1" applyFont="1" applyBorder="1" applyAlignment="1">
      <alignment horizontal="right"/>
    </xf>
    <xf numFmtId="179" fontId="5" fillId="0" borderId="47" xfId="0" applyNumberFormat="1" applyFont="1" applyBorder="1" applyAlignment="1">
      <alignment horizontal="right"/>
    </xf>
    <xf numFmtId="179" fontId="5" fillId="0" borderId="48" xfId="0" applyNumberFormat="1" applyFont="1" applyBorder="1" applyAlignment="1">
      <alignment horizontal="right"/>
    </xf>
    <xf numFmtId="1" fontId="5" fillId="6" borderId="26" xfId="0" applyNumberFormat="1" applyFont="1" applyFill="1" applyBorder="1" applyAlignment="1">
      <alignment horizontal="right"/>
    </xf>
    <xf numFmtId="179" fontId="5" fillId="6" borderId="26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1" fontId="5" fillId="0" borderId="29" xfId="0" applyNumberFormat="1" applyFont="1" applyBorder="1" applyAlignment="1">
      <alignment horizontal="right"/>
    </xf>
    <xf numFmtId="1" fontId="5" fillId="0" borderId="30" xfId="0" applyNumberFormat="1" applyFont="1" applyBorder="1" applyAlignment="1">
      <alignment horizontal="right"/>
    </xf>
    <xf numFmtId="1" fontId="5" fillId="0" borderId="31" xfId="0" applyNumberFormat="1" applyFont="1" applyBorder="1" applyAlignment="1">
      <alignment horizontal="right"/>
    </xf>
    <xf numFmtId="179" fontId="5" fillId="0" borderId="29" xfId="0" applyNumberFormat="1" applyFont="1" applyBorder="1" applyAlignment="1">
      <alignment horizontal="right"/>
    </xf>
    <xf numFmtId="179" fontId="5" fillId="0" borderId="30" xfId="0" applyNumberFormat="1" applyFont="1" applyBorder="1" applyAlignment="1">
      <alignment horizontal="right"/>
    </xf>
    <xf numFmtId="179" fontId="5" fillId="0" borderId="3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" fontId="5" fillId="2" borderId="22" xfId="0" applyNumberFormat="1" applyFont="1" applyFill="1" applyBorder="1" applyAlignment="1">
      <alignment horizontal="right"/>
    </xf>
    <xf numFmtId="1" fontId="5" fillId="0" borderId="23" xfId="0" applyNumberFormat="1" applyFont="1" applyBorder="1" applyAlignment="1">
      <alignment horizontal="right"/>
    </xf>
    <xf numFmtId="1" fontId="5" fillId="0" borderId="24" xfId="0" applyNumberFormat="1" applyFont="1" applyBorder="1" applyAlignment="1">
      <alignment horizontal="right"/>
    </xf>
    <xf numFmtId="179" fontId="5" fillId="2" borderId="22" xfId="0" applyNumberFormat="1" applyFont="1" applyFill="1" applyBorder="1" applyAlignment="1">
      <alignment horizontal="right"/>
    </xf>
    <xf numFmtId="179" fontId="5" fillId="0" borderId="23" xfId="0" applyNumberFormat="1" applyFont="1" applyBorder="1" applyAlignment="1">
      <alignment horizontal="right"/>
    </xf>
    <xf numFmtId="179" fontId="5" fillId="0" borderId="24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" fontId="5" fillId="0" borderId="52" xfId="0" applyNumberFormat="1" applyFont="1" applyBorder="1" applyAlignment="1">
      <alignment horizontal="right"/>
    </xf>
    <xf numFmtId="179" fontId="5" fillId="0" borderId="52" xfId="0" applyNumberFormat="1" applyFont="1" applyBorder="1" applyAlignment="1">
      <alignment horizontal="right"/>
    </xf>
    <xf numFmtId="1" fontId="5" fillId="2" borderId="33" xfId="0" applyNumberFormat="1" applyFont="1" applyFill="1" applyBorder="1" applyAlignment="1">
      <alignment horizontal="right"/>
    </xf>
    <xf numFmtId="179" fontId="5" fillId="2" borderId="33" xfId="0" applyNumberFormat="1" applyFont="1" applyFill="1" applyBorder="1" applyAlignment="1">
      <alignment horizontal="right"/>
    </xf>
    <xf numFmtId="1" fontId="5" fillId="6" borderId="23" xfId="0" applyNumberFormat="1" applyFont="1" applyFill="1" applyBorder="1" applyAlignment="1">
      <alignment horizontal="right"/>
    </xf>
    <xf numFmtId="1" fontId="5" fillId="2" borderId="23" xfId="0" applyNumberFormat="1" applyFont="1" applyFill="1" applyBorder="1" applyAlignment="1">
      <alignment horizontal="right"/>
    </xf>
    <xf numFmtId="179" fontId="5" fillId="6" borderId="23" xfId="0" applyNumberFormat="1" applyFont="1" applyFill="1" applyBorder="1" applyAlignment="1">
      <alignment horizontal="right"/>
    </xf>
    <xf numFmtId="179" fontId="5" fillId="2" borderId="23" xfId="0" applyNumberFormat="1" applyFont="1" applyFill="1" applyBorder="1" applyAlignment="1">
      <alignment horizontal="right"/>
    </xf>
    <xf numFmtId="1" fontId="5" fillId="6" borderId="14" xfId="0" applyNumberFormat="1" applyFont="1" applyFill="1" applyBorder="1" applyAlignment="1">
      <alignment horizontal="right"/>
    </xf>
    <xf numFmtId="1" fontId="5" fillId="0" borderId="14" xfId="0" applyNumberFormat="1" applyFont="1" applyBorder="1" applyAlignment="1">
      <alignment horizontal="right" shrinkToFit="1"/>
    </xf>
    <xf numFmtId="179" fontId="5" fillId="6" borderId="14" xfId="0" applyNumberFormat="1" applyFont="1" applyFill="1" applyBorder="1" applyAlignment="1">
      <alignment horizontal="right"/>
    </xf>
    <xf numFmtId="179" fontId="5" fillId="0" borderId="14" xfId="0" applyNumberFormat="1" applyFont="1" applyBorder="1" applyAlignment="1">
      <alignment horizontal="right" shrinkToFit="1"/>
    </xf>
    <xf numFmtId="0" fontId="1" fillId="0" borderId="13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/>
    <xf numFmtId="0" fontId="1" fillId="6" borderId="17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left"/>
    </xf>
    <xf numFmtId="0" fontId="1" fillId="6" borderId="17" xfId="0" applyFont="1" applyFill="1" applyBorder="1"/>
    <xf numFmtId="0" fontId="1" fillId="7" borderId="17" xfId="0" applyFont="1" applyFill="1" applyBorder="1"/>
    <xf numFmtId="177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176" fontId="7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80" fontId="5" fillId="0" borderId="26" xfId="0" applyNumberFormat="1" applyFont="1" applyBorder="1" applyAlignment="1">
      <alignment horizontal="right"/>
    </xf>
    <xf numFmtId="180" fontId="5" fillId="0" borderId="14" xfId="0" applyNumberFormat="1" applyFont="1" applyBorder="1" applyAlignment="1">
      <alignment horizontal="right"/>
    </xf>
    <xf numFmtId="180" fontId="5" fillId="0" borderId="27" xfId="0" applyNumberFormat="1" applyFont="1" applyBorder="1" applyAlignment="1">
      <alignment horizontal="right"/>
    </xf>
    <xf numFmtId="180" fontId="5" fillId="0" borderId="22" xfId="0" applyNumberFormat="1" applyFont="1" applyBorder="1" applyAlignment="1">
      <alignment horizontal="right"/>
    </xf>
    <xf numFmtId="179" fontId="5" fillId="0" borderId="25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80" fontId="5" fillId="2" borderId="14" xfId="0" applyNumberFormat="1" applyFont="1" applyFill="1" applyBorder="1" applyAlignment="1">
      <alignment horizontal="right"/>
    </xf>
    <xf numFmtId="179" fontId="5" fillId="0" borderId="28" xfId="0" applyNumberFormat="1" applyFont="1" applyBorder="1" applyAlignment="1">
      <alignment horizontal="right"/>
    </xf>
    <xf numFmtId="180" fontId="5" fillId="2" borderId="26" xfId="0" applyNumberFormat="1" applyFont="1" applyFill="1" applyBorder="1" applyAlignment="1">
      <alignment horizontal="right"/>
    </xf>
    <xf numFmtId="179" fontId="5" fillId="2" borderId="28" xfId="0" applyNumberFormat="1" applyFont="1" applyFill="1" applyBorder="1" applyAlignment="1">
      <alignment horizontal="right"/>
    </xf>
    <xf numFmtId="0" fontId="1" fillId="8" borderId="17" xfId="0" applyFont="1" applyFill="1" applyBorder="1" applyAlignment="1">
      <alignment horizontal="left"/>
    </xf>
    <xf numFmtId="180" fontId="5" fillId="0" borderId="42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0" fontId="5" fillId="0" borderId="29" xfId="0" applyNumberFormat="1" applyFont="1" applyBorder="1" applyAlignment="1">
      <alignment horizontal="right"/>
    </xf>
    <xf numFmtId="179" fontId="5" fillId="0" borderId="32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180" fontId="5" fillId="0" borderId="34" xfId="0" applyNumberFormat="1" applyFont="1" applyBorder="1" applyAlignment="1">
      <alignment horizontal="right"/>
    </xf>
    <xf numFmtId="180" fontId="5" fillId="0" borderId="35" xfId="0" applyNumberFormat="1" applyFont="1" applyBorder="1" applyAlignment="1">
      <alignment horizontal="right"/>
    </xf>
    <xf numFmtId="180" fontId="5" fillId="0" borderId="36" xfId="0" applyNumberFormat="1" applyFont="1" applyBorder="1" applyAlignment="1">
      <alignment horizontal="right"/>
    </xf>
    <xf numFmtId="179" fontId="5" fillId="0" borderId="3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80" fontId="5" fillId="0" borderId="46" xfId="0" applyNumberFormat="1" applyFont="1" applyBorder="1" applyAlignment="1">
      <alignment horizontal="right"/>
    </xf>
    <xf numFmtId="180" fontId="5" fillId="0" borderId="47" xfId="0" applyNumberFormat="1" applyFont="1" applyBorder="1" applyAlignment="1">
      <alignment horizontal="right"/>
    </xf>
    <xf numFmtId="180" fontId="5" fillId="0" borderId="48" xfId="0" applyNumberFormat="1" applyFont="1" applyBorder="1" applyAlignment="1">
      <alignment horizontal="right"/>
    </xf>
    <xf numFmtId="179" fontId="5" fillId="0" borderId="53" xfId="0" applyNumberFormat="1" applyFont="1" applyBorder="1" applyAlignment="1">
      <alignment horizontal="right"/>
    </xf>
    <xf numFmtId="180" fontId="5" fillId="6" borderId="26" xfId="0" applyNumberFormat="1" applyFont="1" applyFill="1" applyBorder="1" applyAlignment="1">
      <alignment horizontal="right"/>
    </xf>
    <xf numFmtId="180" fontId="5" fillId="0" borderId="30" xfId="0" applyNumberFormat="1" applyFont="1" applyBorder="1" applyAlignment="1">
      <alignment horizontal="right"/>
    </xf>
    <xf numFmtId="180" fontId="5" fillId="0" borderId="31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80" fontId="5" fillId="2" borderId="22" xfId="0" applyNumberFormat="1" applyFont="1" applyFill="1" applyBorder="1" applyAlignment="1">
      <alignment horizontal="right"/>
    </xf>
    <xf numFmtId="180" fontId="5" fillId="0" borderId="23" xfId="0" applyNumberFormat="1" applyFont="1" applyBorder="1" applyAlignment="1">
      <alignment horizontal="right"/>
    </xf>
    <xf numFmtId="180" fontId="5" fillId="0" borderId="24" xfId="0" applyNumberFormat="1" applyFont="1" applyBorder="1" applyAlignment="1">
      <alignment horizontal="right"/>
    </xf>
    <xf numFmtId="180" fontId="5" fillId="0" borderId="52" xfId="0" applyNumberFormat="1" applyFont="1" applyBorder="1" applyAlignment="1">
      <alignment horizontal="right"/>
    </xf>
    <xf numFmtId="180" fontId="5" fillId="8" borderId="14" xfId="0" applyNumberFormat="1" applyFont="1" applyFill="1" applyBorder="1" applyAlignment="1">
      <alignment horizontal="right"/>
    </xf>
    <xf numFmtId="180" fontId="5" fillId="2" borderId="33" xfId="0" applyNumberFormat="1" applyFont="1" applyFill="1" applyBorder="1" applyAlignment="1">
      <alignment horizontal="right"/>
    </xf>
    <xf numFmtId="180" fontId="5" fillId="6" borderId="23" xfId="0" applyNumberFormat="1" applyFont="1" applyFill="1" applyBorder="1" applyAlignment="1">
      <alignment horizontal="right"/>
    </xf>
    <xf numFmtId="180" fontId="5" fillId="2" borderId="23" xfId="0" applyNumberFormat="1" applyFont="1" applyFill="1" applyBorder="1" applyAlignment="1">
      <alignment horizontal="right"/>
    </xf>
    <xf numFmtId="180" fontId="5" fillId="6" borderId="14" xfId="0" applyNumberFormat="1" applyFont="1" applyFill="1" applyBorder="1" applyAlignment="1">
      <alignment horizontal="right"/>
    </xf>
    <xf numFmtId="180" fontId="5" fillId="0" borderId="14" xfId="0" applyNumberFormat="1" applyFont="1" applyBorder="1" applyAlignment="1">
      <alignment horizontal="right" shrinkToFit="1"/>
    </xf>
    <xf numFmtId="0" fontId="2" fillId="0" borderId="13" xfId="0" applyFont="1" applyBorder="1" applyAlignment="1">
      <alignment horizontal="center"/>
    </xf>
    <xf numFmtId="176" fontId="1" fillId="0" borderId="0" xfId="0" applyNumberFormat="1" applyFont="1" applyAlignment="1">
      <alignment horizontal="left"/>
    </xf>
    <xf numFmtId="180" fontId="5" fillId="0" borderId="3" xfId="0" applyNumberFormat="1" applyFont="1" applyBorder="1" applyAlignment="1">
      <alignment horizontal="right"/>
    </xf>
    <xf numFmtId="180" fontId="5" fillId="0" borderId="5" xfId="0" applyNumberFormat="1" applyFont="1" applyBorder="1" applyAlignment="1">
      <alignment horizontal="right"/>
    </xf>
    <xf numFmtId="180" fontId="5" fillId="0" borderId="10" xfId="0" applyNumberFormat="1" applyFont="1" applyBorder="1" applyAlignment="1">
      <alignment horizontal="right"/>
    </xf>
    <xf numFmtId="180" fontId="5" fillId="0" borderId="7" xfId="0" applyNumberFormat="1" applyFont="1" applyBorder="1" applyAlignment="1">
      <alignment horizontal="right"/>
    </xf>
    <xf numFmtId="180" fontId="5" fillId="0" borderId="8" xfId="0" applyNumberFormat="1" applyFont="1" applyBorder="1" applyAlignment="1">
      <alignment horizontal="right"/>
    </xf>
    <xf numFmtId="180" fontId="5" fillId="0" borderId="11" xfId="0" applyNumberFormat="1" applyFont="1" applyBorder="1" applyAlignment="1">
      <alignment horizontal="right"/>
    </xf>
    <xf numFmtId="180" fontId="5" fillId="9" borderId="14" xfId="0" applyNumberFormat="1" applyFont="1" applyFill="1" applyBorder="1" applyAlignment="1">
      <alignment horizontal="right"/>
    </xf>
    <xf numFmtId="181" fontId="1" fillId="0" borderId="0" xfId="0" applyNumberFormat="1" applyFont="1" applyAlignment="1">
      <alignment horizontal="right"/>
    </xf>
    <xf numFmtId="181" fontId="1" fillId="9" borderId="17" xfId="0" applyNumberFormat="1" applyFont="1" applyFill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181" fontId="5" fillId="0" borderId="26" xfId="0" applyNumberFormat="1" applyFont="1" applyBorder="1" applyAlignment="1">
      <alignment horizontal="right"/>
    </xf>
    <xf numFmtId="181" fontId="5" fillId="0" borderId="14" xfId="0" applyNumberFormat="1" applyFont="1" applyBorder="1" applyAlignment="1">
      <alignment horizontal="right"/>
    </xf>
    <xf numFmtId="181" fontId="5" fillId="0" borderId="27" xfId="0" applyNumberFormat="1" applyFont="1" applyBorder="1" applyAlignment="1">
      <alignment horizontal="right"/>
    </xf>
    <xf numFmtId="181" fontId="5" fillId="0" borderId="22" xfId="0" applyNumberFormat="1" applyFont="1" applyBorder="1" applyAlignment="1">
      <alignment horizontal="right"/>
    </xf>
    <xf numFmtId="181" fontId="5" fillId="2" borderId="14" xfId="0" applyNumberFormat="1" applyFont="1" applyFill="1" applyBorder="1" applyAlignment="1">
      <alignment horizontal="right"/>
    </xf>
    <xf numFmtId="179" fontId="2" fillId="0" borderId="0" xfId="0" applyNumberFormat="1" applyFont="1"/>
    <xf numFmtId="181" fontId="5" fillId="2" borderId="26" xfId="0" applyNumberFormat="1" applyFont="1" applyFill="1" applyBorder="1" applyAlignment="1">
      <alignment horizontal="right"/>
    </xf>
    <xf numFmtId="181" fontId="5" fillId="0" borderId="42" xfId="0" applyNumberFormat="1" applyFont="1" applyBorder="1" applyAlignment="1">
      <alignment horizontal="right"/>
    </xf>
    <xf numFmtId="181" fontId="5" fillId="0" borderId="29" xfId="0" applyNumberFormat="1" applyFont="1" applyBorder="1" applyAlignment="1">
      <alignment horizontal="right"/>
    </xf>
    <xf numFmtId="181" fontId="5" fillId="0" borderId="30" xfId="0" applyNumberFormat="1" applyFont="1" applyBorder="1" applyAlignment="1">
      <alignment horizontal="right"/>
    </xf>
    <xf numFmtId="181" fontId="5" fillId="0" borderId="34" xfId="0" applyNumberFormat="1" applyFont="1" applyBorder="1" applyAlignment="1">
      <alignment horizontal="right"/>
    </xf>
    <xf numFmtId="181" fontId="5" fillId="0" borderId="35" xfId="0" applyNumberFormat="1" applyFont="1" applyBorder="1" applyAlignment="1">
      <alignment horizontal="right"/>
    </xf>
    <xf numFmtId="181" fontId="5" fillId="0" borderId="36" xfId="0" applyNumberFormat="1" applyFont="1" applyBorder="1" applyAlignment="1">
      <alignment horizontal="right"/>
    </xf>
    <xf numFmtId="181" fontId="5" fillId="0" borderId="46" xfId="0" applyNumberFormat="1" applyFont="1" applyBorder="1" applyAlignment="1">
      <alignment horizontal="right"/>
    </xf>
    <xf numFmtId="181" fontId="5" fillId="0" borderId="47" xfId="0" applyNumberFormat="1" applyFont="1" applyBorder="1" applyAlignment="1">
      <alignment horizontal="right"/>
    </xf>
    <xf numFmtId="181" fontId="5" fillId="0" borderId="48" xfId="0" applyNumberFormat="1" applyFont="1" applyBorder="1" applyAlignment="1">
      <alignment horizontal="right"/>
    </xf>
    <xf numFmtId="181" fontId="5" fillId="6" borderId="26" xfId="0" applyNumberFormat="1" applyFont="1" applyFill="1" applyBorder="1" applyAlignment="1">
      <alignment horizontal="right"/>
    </xf>
    <xf numFmtId="181" fontId="5" fillId="0" borderId="31" xfId="0" applyNumberFormat="1" applyFont="1" applyBorder="1" applyAlignment="1">
      <alignment horizontal="right"/>
    </xf>
    <xf numFmtId="181" fontId="5" fillId="2" borderId="22" xfId="0" applyNumberFormat="1" applyFont="1" applyFill="1" applyBorder="1" applyAlignment="1">
      <alignment horizontal="right"/>
    </xf>
    <xf numFmtId="181" fontId="5" fillId="0" borderId="23" xfId="0" applyNumberFormat="1" applyFont="1" applyBorder="1" applyAlignment="1">
      <alignment horizontal="right"/>
    </xf>
    <xf numFmtId="181" fontId="5" fillId="0" borderId="24" xfId="0" applyNumberFormat="1" applyFont="1" applyBorder="1" applyAlignment="1">
      <alignment horizontal="right"/>
    </xf>
    <xf numFmtId="181" fontId="5" fillId="0" borderId="52" xfId="0" applyNumberFormat="1" applyFont="1" applyBorder="1" applyAlignment="1">
      <alignment horizontal="right"/>
    </xf>
    <xf numFmtId="181" fontId="5" fillId="8" borderId="14" xfId="0" applyNumberFormat="1" applyFont="1" applyFill="1" applyBorder="1" applyAlignment="1">
      <alignment horizontal="right"/>
    </xf>
    <xf numFmtId="181" fontId="5" fillId="2" borderId="33" xfId="0" applyNumberFormat="1" applyFont="1" applyFill="1" applyBorder="1" applyAlignment="1">
      <alignment horizontal="right"/>
    </xf>
    <xf numFmtId="181" fontId="5" fillId="6" borderId="23" xfId="0" applyNumberFormat="1" applyFont="1" applyFill="1" applyBorder="1" applyAlignment="1">
      <alignment horizontal="right"/>
    </xf>
    <xf numFmtId="181" fontId="5" fillId="2" borderId="23" xfId="0" applyNumberFormat="1" applyFont="1" applyFill="1" applyBorder="1" applyAlignment="1">
      <alignment horizontal="right"/>
    </xf>
    <xf numFmtId="181" fontId="5" fillId="6" borderId="14" xfId="0" applyNumberFormat="1" applyFont="1" applyFill="1" applyBorder="1" applyAlignment="1">
      <alignment horizontal="right"/>
    </xf>
    <xf numFmtId="181" fontId="5" fillId="0" borderId="14" xfId="0" applyNumberFormat="1" applyFont="1" applyBorder="1" applyAlignment="1">
      <alignment horizontal="right" shrinkToFit="1"/>
    </xf>
    <xf numFmtId="182" fontId="5" fillId="0" borderId="26" xfId="0" applyNumberFormat="1" applyFont="1" applyBorder="1" applyAlignment="1">
      <alignment horizontal="right"/>
    </xf>
    <xf numFmtId="182" fontId="5" fillId="0" borderId="14" xfId="0" applyNumberFormat="1" applyFont="1" applyBorder="1" applyAlignment="1">
      <alignment horizontal="right"/>
    </xf>
    <xf numFmtId="182" fontId="5" fillId="0" borderId="27" xfId="0" applyNumberFormat="1" applyFont="1" applyBorder="1" applyAlignment="1">
      <alignment horizontal="right"/>
    </xf>
    <xf numFmtId="182" fontId="5" fillId="0" borderId="22" xfId="0" applyNumberFormat="1" applyFont="1" applyBorder="1" applyAlignment="1">
      <alignment horizontal="right"/>
    </xf>
    <xf numFmtId="182" fontId="5" fillId="0" borderId="23" xfId="0" applyNumberFormat="1" applyFont="1" applyBorder="1" applyAlignment="1">
      <alignment horizontal="right"/>
    </xf>
    <xf numFmtId="182" fontId="5" fillId="0" borderId="3" xfId="0" applyNumberFormat="1" applyFont="1" applyBorder="1" applyAlignment="1">
      <alignment horizontal="right"/>
    </xf>
    <xf numFmtId="182" fontId="5" fillId="2" borderId="14" xfId="0" applyNumberFormat="1" applyFont="1" applyFill="1" applyBorder="1" applyAlignment="1">
      <alignment horizontal="right"/>
    </xf>
    <xf numFmtId="182" fontId="2" fillId="0" borderId="26" xfId="0" applyNumberFormat="1" applyFont="1" applyBorder="1"/>
    <xf numFmtId="182" fontId="2" fillId="0" borderId="14" xfId="0" applyNumberFormat="1" applyFont="1" applyBorder="1"/>
    <xf numFmtId="182" fontId="5" fillId="0" borderId="5" xfId="0" applyNumberFormat="1" applyFont="1" applyBorder="1" applyAlignment="1">
      <alignment horizontal="right"/>
    </xf>
    <xf numFmtId="0" fontId="2" fillId="0" borderId="0" xfId="0" applyFont="1"/>
    <xf numFmtId="182" fontId="5" fillId="2" borderId="26" xfId="0" applyNumberFormat="1" applyFont="1" applyFill="1" applyBorder="1" applyAlignment="1">
      <alignment horizontal="right"/>
    </xf>
    <xf numFmtId="182" fontId="5" fillId="2" borderId="5" xfId="0" applyNumberFormat="1" applyFont="1" applyFill="1" applyBorder="1" applyAlignment="1">
      <alignment horizontal="right"/>
    </xf>
    <xf numFmtId="182" fontId="5" fillId="0" borderId="42" xfId="0" applyNumberFormat="1" applyFont="1" applyBorder="1" applyAlignment="1">
      <alignment horizontal="right"/>
    </xf>
    <xf numFmtId="182" fontId="5" fillId="0" borderId="29" xfId="0" applyNumberFormat="1" applyFont="1" applyBorder="1" applyAlignment="1">
      <alignment horizontal="right"/>
    </xf>
    <xf numFmtId="182" fontId="5" fillId="0" borderId="30" xfId="0" applyNumberFormat="1" applyFont="1" applyBorder="1" applyAlignment="1">
      <alignment horizontal="right"/>
    </xf>
    <xf numFmtId="182" fontId="5" fillId="0" borderId="34" xfId="0" applyNumberFormat="1" applyFont="1" applyBorder="1" applyAlignment="1">
      <alignment horizontal="right"/>
    </xf>
    <xf numFmtId="182" fontId="5" fillId="0" borderId="35" xfId="0" applyNumberFormat="1" applyFont="1" applyBorder="1" applyAlignment="1">
      <alignment horizontal="right"/>
    </xf>
    <xf numFmtId="182" fontId="5" fillId="0" borderId="36" xfId="0" applyNumberFormat="1" applyFont="1" applyBorder="1" applyAlignment="1">
      <alignment horizontal="right"/>
    </xf>
    <xf numFmtId="182" fontId="5" fillId="0" borderId="8" xfId="0" applyNumberFormat="1" applyFont="1" applyBorder="1" applyAlignment="1">
      <alignment horizontal="right"/>
    </xf>
    <xf numFmtId="182" fontId="5" fillId="0" borderId="46" xfId="0" applyNumberFormat="1" applyFont="1" applyBorder="1" applyAlignment="1">
      <alignment horizontal="right"/>
    </xf>
    <xf numFmtId="182" fontId="5" fillId="0" borderId="47" xfId="0" applyNumberFormat="1" applyFont="1" applyBorder="1" applyAlignment="1">
      <alignment horizontal="right"/>
    </xf>
    <xf numFmtId="182" fontId="5" fillId="0" borderId="48" xfId="0" applyNumberFormat="1" applyFont="1" applyBorder="1" applyAlignment="1">
      <alignment horizontal="right"/>
    </xf>
    <xf numFmtId="182" fontId="5" fillId="0" borderId="11" xfId="0" applyNumberFormat="1" applyFont="1" applyBorder="1" applyAlignment="1">
      <alignment horizontal="right"/>
    </xf>
    <xf numFmtId="182" fontId="5" fillId="6" borderId="26" xfId="0" applyNumberFormat="1" applyFont="1" applyFill="1" applyBorder="1" applyAlignment="1">
      <alignment horizontal="right"/>
    </xf>
    <xf numFmtId="182" fontId="5" fillId="0" borderId="31" xfId="0" applyNumberFormat="1" applyFont="1" applyBorder="1" applyAlignment="1">
      <alignment horizontal="right"/>
    </xf>
    <xf numFmtId="182" fontId="5" fillId="0" borderId="7" xfId="0" applyNumberFormat="1" applyFont="1" applyBorder="1" applyAlignment="1">
      <alignment horizontal="right"/>
    </xf>
    <xf numFmtId="182" fontId="5" fillId="2" borderId="22" xfId="0" applyNumberFormat="1" applyFont="1" applyFill="1" applyBorder="1" applyAlignment="1">
      <alignment horizontal="right"/>
    </xf>
    <xf numFmtId="182" fontId="5" fillId="0" borderId="24" xfId="0" applyNumberFormat="1" applyFont="1" applyBorder="1" applyAlignment="1">
      <alignment horizontal="right"/>
    </xf>
    <xf numFmtId="182" fontId="5" fillId="0" borderId="52" xfId="0" applyNumberFormat="1" applyFont="1" applyBorder="1" applyAlignment="1">
      <alignment horizontal="right"/>
    </xf>
    <xf numFmtId="182" fontId="5" fillId="8" borderId="14" xfId="0" applyNumberFormat="1" applyFont="1" applyFill="1" applyBorder="1" applyAlignment="1">
      <alignment horizontal="right"/>
    </xf>
    <xf numFmtId="182" fontId="5" fillId="2" borderId="33" xfId="0" applyNumberFormat="1" applyFont="1" applyFill="1" applyBorder="1" applyAlignment="1">
      <alignment horizontal="right"/>
    </xf>
    <xf numFmtId="182" fontId="5" fillId="6" borderId="23" xfId="0" applyNumberFormat="1" applyFont="1" applyFill="1" applyBorder="1" applyAlignment="1">
      <alignment horizontal="right"/>
    </xf>
    <xf numFmtId="182" fontId="5" fillId="2" borderId="23" xfId="0" applyNumberFormat="1" applyFont="1" applyFill="1" applyBorder="1" applyAlignment="1">
      <alignment horizontal="right"/>
    </xf>
    <xf numFmtId="182" fontId="5" fillId="6" borderId="14" xfId="0" applyNumberFormat="1" applyFont="1" applyFill="1" applyBorder="1" applyAlignment="1">
      <alignment horizontal="right"/>
    </xf>
    <xf numFmtId="182" fontId="5" fillId="0" borderId="14" xfId="0" applyNumberFormat="1" applyFont="1" applyBorder="1" applyAlignment="1">
      <alignment horizontal="right" shrinkToFit="1"/>
    </xf>
    <xf numFmtId="179" fontId="1" fillId="0" borderId="0" xfId="0" applyNumberFormat="1" applyFont="1"/>
    <xf numFmtId="182" fontId="5" fillId="9" borderId="14" xfId="0" applyNumberFormat="1" applyFont="1" applyFill="1" applyBorder="1" applyAlignment="1">
      <alignment horizontal="right"/>
    </xf>
    <xf numFmtId="0" fontId="1" fillId="9" borderId="17" xfId="0" applyFont="1" applyFill="1" applyBorder="1"/>
    <xf numFmtId="0" fontId="2" fillId="0" borderId="3" xfId="0" applyFont="1" applyBorder="1" applyAlignment="1">
      <alignment horizontal="center"/>
    </xf>
    <xf numFmtId="182" fontId="5" fillId="0" borderId="25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182" fontId="1" fillId="0" borderId="26" xfId="0" applyNumberFormat="1" applyFont="1" applyBorder="1" applyAlignment="1">
      <alignment horizontal="right"/>
    </xf>
    <xf numFmtId="182" fontId="1" fillId="0" borderId="14" xfId="0" applyNumberFormat="1" applyFont="1" applyBorder="1" applyAlignment="1">
      <alignment horizontal="right"/>
    </xf>
    <xf numFmtId="182" fontId="1" fillId="0" borderId="28" xfId="0" applyNumberFormat="1" applyFont="1" applyBorder="1" applyAlignment="1">
      <alignment horizontal="right"/>
    </xf>
    <xf numFmtId="179" fontId="5" fillId="9" borderId="14" xfId="0" applyNumberFormat="1" applyFont="1" applyFill="1" applyBorder="1" applyAlignment="1">
      <alignment horizontal="right"/>
    </xf>
    <xf numFmtId="182" fontId="1" fillId="0" borderId="34" xfId="0" applyNumberFormat="1" applyFont="1" applyBorder="1" applyAlignment="1">
      <alignment horizontal="right"/>
    </xf>
    <xf numFmtId="182" fontId="1" fillId="0" borderId="35" xfId="0" applyNumberFormat="1" applyFont="1" applyBorder="1" applyAlignment="1">
      <alignment horizontal="right"/>
    </xf>
    <xf numFmtId="182" fontId="1" fillId="0" borderId="37" xfId="0" applyNumberFormat="1" applyFont="1" applyBorder="1" applyAlignment="1">
      <alignment horizontal="right"/>
    </xf>
    <xf numFmtId="182" fontId="1" fillId="0" borderId="26" xfId="0" applyNumberFormat="1" applyFont="1" applyBorder="1"/>
    <xf numFmtId="182" fontId="1" fillId="0" borderId="14" xfId="0" applyNumberFormat="1" applyFont="1" applyBorder="1"/>
    <xf numFmtId="182" fontId="1" fillId="0" borderId="28" xfId="0" applyNumberFormat="1" applyFont="1" applyBorder="1"/>
    <xf numFmtId="182" fontId="1" fillId="0" borderId="34" xfId="0" applyNumberFormat="1" applyFont="1" applyBorder="1"/>
    <xf numFmtId="182" fontId="1" fillId="0" borderId="35" xfId="0" applyNumberFormat="1" applyFont="1" applyBorder="1"/>
    <xf numFmtId="182" fontId="1" fillId="0" borderId="37" xfId="0" applyNumberFormat="1" applyFont="1" applyBorder="1"/>
    <xf numFmtId="0" fontId="1" fillId="0" borderId="54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2" fontId="5" fillId="0" borderId="22" xfId="0" applyNumberFormat="1" applyFont="1" applyBorder="1" applyAlignment="1">
      <alignment horizontal="right"/>
    </xf>
    <xf numFmtId="182" fontId="5" fillId="0" borderId="53" xfId="0" applyNumberFormat="1" applyFont="1" applyBorder="1" applyAlignment="1">
      <alignment horizontal="right"/>
    </xf>
    <xf numFmtId="2" fontId="5" fillId="0" borderId="26" xfId="0" applyNumberFormat="1" applyFont="1" applyBorder="1" applyAlignment="1">
      <alignment horizontal="right"/>
    </xf>
    <xf numFmtId="182" fontId="5" fillId="0" borderId="28" xfId="0" applyNumberFormat="1" applyFont="1" applyBorder="1" applyAlignment="1">
      <alignment horizontal="right"/>
    </xf>
    <xf numFmtId="2" fontId="5" fillId="2" borderId="26" xfId="0" applyNumberFormat="1" applyFont="1" applyFill="1" applyBorder="1" applyAlignment="1">
      <alignment horizontal="right"/>
    </xf>
    <xf numFmtId="182" fontId="5" fillId="0" borderId="32" xfId="0" applyNumberFormat="1" applyFont="1" applyBorder="1" applyAlignment="1">
      <alignment horizontal="right"/>
    </xf>
    <xf numFmtId="2" fontId="5" fillId="0" borderId="34" xfId="0" applyNumberFormat="1" applyFont="1" applyBorder="1" applyAlignment="1">
      <alignment horizontal="right"/>
    </xf>
    <xf numFmtId="182" fontId="5" fillId="0" borderId="37" xfId="0" applyNumberFormat="1" applyFont="1" applyBorder="1" applyAlignment="1">
      <alignment horizontal="right"/>
    </xf>
    <xf numFmtId="2" fontId="5" fillId="0" borderId="46" xfId="0" applyNumberFormat="1" applyFont="1" applyBorder="1" applyAlignment="1">
      <alignment horizontal="right"/>
    </xf>
    <xf numFmtId="2" fontId="5" fillId="0" borderId="29" xfId="0" applyNumberFormat="1" applyFont="1" applyBorder="1" applyAlignment="1">
      <alignment horizontal="right"/>
    </xf>
    <xf numFmtId="182" fontId="2" fillId="0" borderId="28" xfId="0" applyNumberFormat="1" applyFont="1" applyBorder="1"/>
    <xf numFmtId="182" fontId="2" fillId="0" borderId="35" xfId="0" applyNumberFormat="1" applyFont="1" applyBorder="1"/>
    <xf numFmtId="182" fontId="2" fillId="0" borderId="37" xfId="0" applyNumberFormat="1" applyFont="1" applyBorder="1"/>
    <xf numFmtId="0" fontId="1" fillId="0" borderId="56" xfId="0" applyFont="1" applyBorder="1"/>
    <xf numFmtId="1" fontId="1" fillId="0" borderId="16" xfId="0" applyNumberFormat="1" applyFont="1" applyBorder="1"/>
    <xf numFmtId="2" fontId="1" fillId="0" borderId="16" xfId="0" applyNumberFormat="1" applyFont="1" applyBorder="1"/>
    <xf numFmtId="179" fontId="1" fillId="0" borderId="16" xfId="0" applyNumberFormat="1" applyFont="1" applyBorder="1"/>
    <xf numFmtId="182" fontId="2" fillId="0" borderId="56" xfId="0" applyNumberFormat="1" applyFont="1" applyBorder="1"/>
    <xf numFmtId="182" fontId="2" fillId="0" borderId="16" xfId="0" applyNumberFormat="1" applyFont="1" applyBorder="1"/>
    <xf numFmtId="182" fontId="2" fillId="0" borderId="57" xfId="0" applyNumberFormat="1" applyFont="1" applyBorder="1"/>
    <xf numFmtId="0" fontId="1" fillId="0" borderId="6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1" fontId="1" fillId="0" borderId="54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55" xfId="0" applyNumberFormat="1" applyFont="1" applyBorder="1" applyAlignment="1">
      <alignment horizontal="center" vertical="center"/>
    </xf>
    <xf numFmtId="179" fontId="1" fillId="0" borderId="54" xfId="0" applyNumberFormat="1" applyFont="1" applyBorder="1" applyAlignment="1">
      <alignment horizontal="center" vertical="center"/>
    </xf>
    <xf numFmtId="179" fontId="1" fillId="0" borderId="19" xfId="0" applyNumberFormat="1" applyFont="1" applyBorder="1" applyAlignment="1">
      <alignment horizontal="center" vertical="center"/>
    </xf>
    <xf numFmtId="179" fontId="1" fillId="0" borderId="65" xfId="0" applyNumberFormat="1" applyFont="1" applyBorder="1" applyAlignment="1">
      <alignment horizontal="center" vertical="center"/>
    </xf>
    <xf numFmtId="179" fontId="1" fillId="0" borderId="21" xfId="0" applyNumberFormat="1" applyFont="1" applyBorder="1" applyAlignment="1">
      <alignment horizontal="center" vertical="center"/>
    </xf>
    <xf numFmtId="1" fontId="1" fillId="0" borderId="66" xfId="0" applyNumberFormat="1" applyFont="1" applyBorder="1" applyAlignment="1">
      <alignment horizontal="center" vertical="center"/>
    </xf>
    <xf numFmtId="2" fontId="1" fillId="0" borderId="67" xfId="0" applyNumberFormat="1" applyFont="1" applyBorder="1" applyAlignment="1">
      <alignment horizontal="center" vertical="center"/>
    </xf>
    <xf numFmtId="2" fontId="1" fillId="0" borderId="68" xfId="0" applyNumberFormat="1" applyFont="1" applyBorder="1" applyAlignment="1">
      <alignment horizontal="center" vertical="center"/>
    </xf>
    <xf numFmtId="179" fontId="1" fillId="0" borderId="66" xfId="0" applyNumberFormat="1" applyFont="1" applyBorder="1" applyAlignment="1">
      <alignment horizontal="center" vertical="center"/>
    </xf>
    <xf numFmtId="179" fontId="1" fillId="0" borderId="69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9" fontId="1" fillId="0" borderId="70" xfId="0" applyNumberFormat="1" applyFont="1" applyBorder="1" applyAlignment="1">
      <alignment horizontal="center" vertical="center"/>
    </xf>
    <xf numFmtId="1" fontId="1" fillId="0" borderId="56" xfId="0" applyNumberFormat="1" applyFont="1" applyBorder="1" applyAlignment="1">
      <alignment horizontal="center" vertical="center"/>
    </xf>
    <xf numFmtId="2" fontId="1" fillId="0" borderId="71" xfId="0" applyNumberFormat="1" applyFont="1" applyBorder="1" applyAlignment="1">
      <alignment horizontal="center" vertical="center"/>
    </xf>
    <xf numFmtId="2" fontId="1" fillId="0" borderId="57" xfId="0" applyNumberFormat="1" applyFont="1" applyBorder="1" applyAlignment="1">
      <alignment horizontal="center" vertical="center"/>
    </xf>
    <xf numFmtId="179" fontId="1" fillId="0" borderId="56" xfId="0" applyNumberFormat="1" applyFont="1" applyBorder="1" applyAlignment="1">
      <alignment horizontal="center" vertical="center"/>
    </xf>
    <xf numFmtId="179" fontId="1" fillId="0" borderId="72" xfId="0" applyNumberFormat="1" applyFont="1" applyBorder="1" applyAlignment="1">
      <alignment horizontal="center" vertical="center"/>
    </xf>
    <xf numFmtId="179" fontId="1" fillId="0" borderId="16" xfId="0" applyNumberFormat="1" applyFont="1" applyBorder="1" applyAlignment="1">
      <alignment horizontal="center" vertical="center"/>
    </xf>
    <xf numFmtId="179" fontId="1" fillId="0" borderId="73" xfId="0" applyNumberFormat="1" applyFont="1" applyBorder="1" applyAlignment="1">
      <alignment horizontal="center" vertical="center"/>
    </xf>
    <xf numFmtId="0" fontId="1" fillId="0" borderId="74" xfId="0" applyFont="1" applyBorder="1"/>
    <xf numFmtId="0" fontId="1" fillId="0" borderId="54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8" xfId="0" applyFont="1" applyBorder="1" applyAlignment="1">
      <alignment horizontal="center"/>
    </xf>
    <xf numFmtId="176" fontId="1" fillId="0" borderId="66" xfId="0" applyNumberFormat="1" applyFont="1" applyBorder="1"/>
    <xf numFmtId="176" fontId="1" fillId="0" borderId="0" xfId="0" applyNumberFormat="1" applyFont="1"/>
    <xf numFmtId="176" fontId="1" fillId="0" borderId="68" xfId="0" applyNumberFormat="1" applyFont="1" applyBorder="1"/>
    <xf numFmtId="176" fontId="1" fillId="0" borderId="56" xfId="0" applyNumberFormat="1" applyFont="1" applyBorder="1"/>
    <xf numFmtId="176" fontId="1" fillId="0" borderId="16" xfId="0" applyNumberFormat="1" applyFont="1" applyBorder="1"/>
    <xf numFmtId="176" fontId="1" fillId="0" borderId="57" xfId="0" applyNumberFormat="1" applyFont="1" applyBorder="1"/>
    <xf numFmtId="181" fontId="2" fillId="0" borderId="0" xfId="0" applyNumberFormat="1" applyFont="1"/>
    <xf numFmtId="0" fontId="2" fillId="0" borderId="75" xfId="0" applyFont="1" applyBorder="1"/>
    <xf numFmtId="0" fontId="2" fillId="0" borderId="76" xfId="0" applyFont="1" applyBorder="1"/>
    <xf numFmtId="0" fontId="2" fillId="0" borderId="77" xfId="0" applyFont="1" applyBorder="1"/>
    <xf numFmtId="181" fontId="2" fillId="0" borderId="76" xfId="0" applyNumberFormat="1" applyFont="1" applyBorder="1"/>
    <xf numFmtId="0" fontId="2" fillId="0" borderId="78" xfId="0" applyFont="1" applyBorder="1"/>
    <xf numFmtId="0" fontId="2" fillId="0" borderId="79" xfId="0" applyFont="1" applyBorder="1"/>
    <xf numFmtId="0" fontId="2" fillId="0" borderId="80" xfId="0" applyFont="1" applyBorder="1"/>
    <xf numFmtId="0" fontId="2" fillId="0" borderId="81" xfId="0" applyFont="1" applyBorder="1"/>
    <xf numFmtId="0" fontId="2" fillId="0" borderId="82" xfId="0" applyFont="1" applyBorder="1" applyAlignment="1">
      <alignment wrapText="1"/>
    </xf>
    <xf numFmtId="0" fontId="2" fillId="0" borderId="83" xfId="0" applyFont="1" applyBorder="1" applyAlignment="1">
      <alignment wrapText="1"/>
    </xf>
    <xf numFmtId="0" fontId="2" fillId="0" borderId="84" xfId="0" applyFont="1" applyBorder="1" applyAlignment="1">
      <alignment wrapText="1"/>
    </xf>
    <xf numFmtId="0" fontId="2" fillId="0" borderId="84" xfId="0" applyFont="1" applyBorder="1" applyAlignment="1">
      <alignment horizontal="center" wrapText="1"/>
    </xf>
    <xf numFmtId="0" fontId="2" fillId="0" borderId="82" xfId="0" applyFont="1" applyBorder="1" applyAlignment="1">
      <alignment horizontal="center" wrapText="1"/>
    </xf>
    <xf numFmtId="181" fontId="2" fillId="0" borderId="83" xfId="0" applyNumberFormat="1" applyFont="1" applyBorder="1" applyAlignment="1">
      <alignment horizontal="center" wrapText="1"/>
    </xf>
    <xf numFmtId="0" fontId="2" fillId="0" borderId="83" xfId="0" applyFont="1" applyBorder="1" applyAlignment="1">
      <alignment horizontal="center" wrapText="1"/>
    </xf>
    <xf numFmtId="0" fontId="2" fillId="0" borderId="85" xfId="0" applyFont="1" applyBorder="1" applyAlignment="1">
      <alignment horizontal="center" wrapText="1"/>
    </xf>
    <xf numFmtId="0" fontId="2" fillId="0" borderId="86" xfId="0" applyFont="1" applyBorder="1" applyAlignment="1">
      <alignment horizontal="center" wrapText="1"/>
    </xf>
    <xf numFmtId="0" fontId="2" fillId="0" borderId="87" xfId="0" applyFont="1" applyBorder="1" applyAlignment="1">
      <alignment horizontal="center" wrapText="1"/>
    </xf>
    <xf numFmtId="0" fontId="2" fillId="0" borderId="88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89" xfId="0" applyFont="1" applyBorder="1"/>
    <xf numFmtId="0" fontId="2" fillId="0" borderId="90" xfId="0" applyFont="1" applyBorder="1"/>
    <xf numFmtId="0" fontId="2" fillId="0" borderId="91" xfId="0" applyFont="1" applyBorder="1"/>
    <xf numFmtId="183" fontId="5" fillId="0" borderId="77" xfId="0" applyNumberFormat="1" applyFont="1" applyBorder="1" applyAlignment="1">
      <alignment horizontal="right"/>
    </xf>
    <xf numFmtId="183" fontId="5" fillId="0" borderId="75" xfId="0" applyNumberFormat="1" applyFont="1" applyBorder="1" applyAlignment="1">
      <alignment horizontal="right"/>
    </xf>
    <xf numFmtId="181" fontId="5" fillId="0" borderId="76" xfId="0" applyNumberFormat="1" applyFont="1" applyBorder="1" applyAlignment="1">
      <alignment horizontal="right"/>
    </xf>
    <xf numFmtId="183" fontId="5" fillId="0" borderId="76" xfId="0" applyNumberFormat="1" applyFont="1" applyBorder="1" applyAlignment="1">
      <alignment horizontal="right"/>
    </xf>
    <xf numFmtId="182" fontId="5" fillId="0" borderId="78" xfId="0" applyNumberFormat="1" applyFont="1" applyBorder="1" applyAlignment="1">
      <alignment horizontal="right"/>
    </xf>
    <xf numFmtId="183" fontId="5" fillId="0" borderId="79" xfId="0" applyNumberFormat="1" applyFont="1" applyBorder="1" applyAlignment="1">
      <alignment horizontal="right"/>
    </xf>
    <xf numFmtId="182" fontId="5" fillId="0" borderId="80" xfId="0" applyNumberFormat="1" applyFont="1" applyBorder="1" applyAlignment="1">
      <alignment horizontal="right"/>
    </xf>
    <xf numFmtId="182" fontId="5" fillId="0" borderId="77" xfId="0" applyNumberFormat="1" applyFont="1" applyBorder="1" applyAlignment="1">
      <alignment horizontal="right"/>
    </xf>
    <xf numFmtId="183" fontId="5" fillId="0" borderId="81" xfId="0" applyNumberFormat="1" applyFont="1" applyBorder="1" applyAlignment="1">
      <alignment horizontal="right"/>
    </xf>
    <xf numFmtId="183" fontId="2" fillId="0" borderId="0" xfId="0" applyNumberFormat="1" applyFont="1"/>
    <xf numFmtId="0" fontId="2" fillId="0" borderId="92" xfId="0" applyFont="1" applyBorder="1"/>
    <xf numFmtId="1" fontId="2" fillId="0" borderId="93" xfId="0" applyNumberFormat="1" applyFont="1" applyBorder="1"/>
    <xf numFmtId="1" fontId="2" fillId="0" borderId="94" xfId="0" applyNumberFormat="1" applyFont="1" applyBorder="1"/>
    <xf numFmtId="181" fontId="2" fillId="0" borderId="92" xfId="0" applyNumberFormat="1" applyFont="1" applyBorder="1"/>
    <xf numFmtId="1" fontId="2" fillId="0" borderId="92" xfId="0" applyNumberFormat="1" applyFont="1" applyBorder="1"/>
    <xf numFmtId="182" fontId="2" fillId="0" borderId="95" xfId="0" applyNumberFormat="1" applyFont="1" applyBorder="1"/>
    <xf numFmtId="183" fontId="2" fillId="0" borderId="94" xfId="0" applyNumberFormat="1" applyFont="1" applyBorder="1"/>
    <xf numFmtId="183" fontId="2" fillId="0" borderId="92" xfId="0" applyNumberFormat="1" applyFont="1" applyBorder="1"/>
    <xf numFmtId="183" fontId="2" fillId="0" borderId="96" xfId="0" applyNumberFormat="1" applyFont="1" applyBorder="1"/>
    <xf numFmtId="182" fontId="2" fillId="0" borderId="97" xfId="0" applyNumberFormat="1" applyFont="1" applyBorder="1"/>
    <xf numFmtId="182" fontId="2" fillId="0" borderId="93" xfId="0" applyNumberFormat="1" applyFont="1" applyBorder="1"/>
    <xf numFmtId="1" fontId="2" fillId="0" borderId="98" xfId="0" applyNumberFormat="1" applyFont="1" applyBorder="1"/>
    <xf numFmtId="183" fontId="5" fillId="0" borderId="93" xfId="0" applyNumberFormat="1" applyFont="1" applyBorder="1" applyAlignment="1">
      <alignment horizontal="right"/>
    </xf>
    <xf numFmtId="183" fontId="5" fillId="0" borderId="94" xfId="0" applyNumberFormat="1" applyFont="1" applyBorder="1" applyAlignment="1">
      <alignment horizontal="right"/>
    </xf>
    <xf numFmtId="181" fontId="5" fillId="0" borderId="92" xfId="0" applyNumberFormat="1" applyFont="1" applyBorder="1" applyAlignment="1">
      <alignment horizontal="right"/>
    </xf>
    <xf numFmtId="183" fontId="5" fillId="0" borderId="92" xfId="0" applyNumberFormat="1" applyFont="1" applyBorder="1" applyAlignment="1">
      <alignment horizontal="right"/>
    </xf>
    <xf numFmtId="182" fontId="5" fillId="0" borderId="95" xfId="0" applyNumberFormat="1" applyFont="1" applyBorder="1" applyAlignment="1">
      <alignment horizontal="right"/>
    </xf>
    <xf numFmtId="183" fontId="5" fillId="0" borderId="96" xfId="0" applyNumberFormat="1" applyFont="1" applyBorder="1" applyAlignment="1">
      <alignment horizontal="right"/>
    </xf>
    <xf numFmtId="182" fontId="5" fillId="0" borderId="97" xfId="0" applyNumberFormat="1" applyFont="1" applyBorder="1" applyAlignment="1">
      <alignment horizontal="right"/>
    </xf>
    <xf numFmtId="182" fontId="5" fillId="0" borderId="93" xfId="0" applyNumberFormat="1" applyFont="1" applyBorder="1" applyAlignment="1">
      <alignment horizontal="right"/>
    </xf>
    <xf numFmtId="183" fontId="5" fillId="0" borderId="98" xfId="0" applyNumberFormat="1" applyFont="1" applyBorder="1" applyAlignment="1">
      <alignment horizontal="right"/>
    </xf>
    <xf numFmtId="182" fontId="5" fillId="0" borderId="94" xfId="0" applyNumberFormat="1" applyFont="1" applyBorder="1" applyAlignment="1">
      <alignment horizontal="right"/>
    </xf>
    <xf numFmtId="1" fontId="5" fillId="0" borderId="93" xfId="0" applyNumberFormat="1" applyFont="1" applyBorder="1" applyAlignment="1">
      <alignment horizontal="right"/>
    </xf>
    <xf numFmtId="0" fontId="2" fillId="0" borderId="93" xfId="0" applyFont="1" applyBorder="1"/>
    <xf numFmtId="182" fontId="2" fillId="0" borderId="94" xfId="0" applyNumberFormat="1" applyFont="1" applyBorder="1"/>
    <xf numFmtId="0" fontId="2" fillId="0" borderId="95" xfId="0" applyFont="1" applyBorder="1"/>
    <xf numFmtId="0" fontId="2" fillId="0" borderId="94" xfId="0" applyFont="1" applyBorder="1"/>
    <xf numFmtId="0" fontId="2" fillId="0" borderId="96" xfId="0" applyFont="1" applyBorder="1"/>
    <xf numFmtId="0" fontId="2" fillId="0" borderId="97" xfId="0" applyFont="1" applyBorder="1"/>
    <xf numFmtId="0" fontId="2" fillId="0" borderId="98" xfId="0" applyFont="1" applyBorder="1"/>
    <xf numFmtId="180" fontId="5" fillId="0" borderId="92" xfId="0" applyNumberFormat="1" applyFont="1" applyBorder="1" applyAlignment="1">
      <alignment horizontal="right"/>
    </xf>
    <xf numFmtId="0" fontId="2" fillId="0" borderId="83" xfId="0" applyFont="1" applyBorder="1"/>
    <xf numFmtId="0" fontId="2" fillId="0" borderId="84" xfId="0" applyFont="1" applyBorder="1"/>
    <xf numFmtId="1" fontId="2" fillId="0" borderId="84" xfId="0" applyNumberFormat="1" applyFont="1" applyBorder="1"/>
    <xf numFmtId="1" fontId="2" fillId="0" borderId="82" xfId="0" applyNumberFormat="1" applyFont="1" applyBorder="1"/>
    <xf numFmtId="181" fontId="2" fillId="0" borderId="83" xfId="0" applyNumberFormat="1" applyFont="1" applyBorder="1"/>
    <xf numFmtId="1" fontId="2" fillId="0" borderId="83" xfId="0" applyNumberFormat="1" applyFont="1" applyBorder="1"/>
    <xf numFmtId="182" fontId="2" fillId="0" borderId="85" xfId="0" applyNumberFormat="1" applyFont="1" applyBorder="1"/>
    <xf numFmtId="183" fontId="2" fillId="0" borderId="82" xfId="0" applyNumberFormat="1" applyFont="1" applyBorder="1"/>
    <xf numFmtId="183" fontId="2" fillId="0" borderId="83" xfId="0" applyNumberFormat="1" applyFont="1" applyBorder="1"/>
    <xf numFmtId="183" fontId="2" fillId="0" borderId="86" xfId="0" applyNumberFormat="1" applyFont="1" applyBorder="1"/>
    <xf numFmtId="182" fontId="2" fillId="0" borderId="87" xfId="0" applyNumberFormat="1" applyFont="1" applyBorder="1"/>
    <xf numFmtId="182" fontId="2" fillId="0" borderId="84" xfId="0" applyNumberFormat="1" applyFont="1" applyBorder="1"/>
    <xf numFmtId="1" fontId="2" fillId="0" borderId="88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R1(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イオンバランス）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QAQC!$A$5:$A$20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QAQC!$B$5:$B$20</c:f>
              <c:numCache>
                <c:formatCode>General</c:formatCode>
                <c:ptCount val="16"/>
                <c:pt idx="0">
                  <c:v>1</c:v>
                </c:pt>
                <c:pt idx="1">
                  <c:v>575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9</c:v>
                </c:pt>
                <c:pt idx="6">
                  <c:v>33</c:v>
                </c:pt>
                <c:pt idx="7">
                  <c:v>148</c:v>
                </c:pt>
                <c:pt idx="8">
                  <c:v>252</c:v>
                </c:pt>
                <c:pt idx="9">
                  <c:v>87</c:v>
                </c:pt>
                <c:pt idx="10">
                  <c:v>27</c:v>
                </c:pt>
                <c:pt idx="11">
                  <c:v>8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EE8-4D3D-B8E3-EF90EE4C2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589096"/>
        <c:axId val="2143710254"/>
      </c:barChart>
      <c:catAx>
        <c:axId val="1602589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200" b="0" i="0">
                    <a:solidFill>
                      <a:srgbClr val="000000"/>
                    </a:solidFill>
                    <a:latin typeface="+mn-lt"/>
                  </a:rPr>
                  <a:t>R1</a:t>
                </a: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2143710254"/>
        <c:crosses val="autoZero"/>
        <c:auto val="1"/>
        <c:lblAlgn val="ctr"/>
        <c:lblOffset val="100"/>
        <c:noMultiLvlLbl val="1"/>
      </c:catAx>
      <c:valAx>
        <c:axId val="214371025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602589096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R2(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電気伝導度）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QAQC!$A$26:$A$41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QAQC!$B$26:$B$41</c:f>
              <c:numCache>
                <c:formatCode>General</c:formatCode>
                <c:ptCount val="16"/>
                <c:pt idx="0">
                  <c:v>0</c:v>
                </c:pt>
                <c:pt idx="1">
                  <c:v>576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12</c:v>
                </c:pt>
                <c:pt idx="6">
                  <c:v>69</c:v>
                </c:pt>
                <c:pt idx="7">
                  <c:v>253</c:v>
                </c:pt>
                <c:pt idx="8">
                  <c:v>176</c:v>
                </c:pt>
                <c:pt idx="9">
                  <c:v>29</c:v>
                </c:pt>
                <c:pt idx="10">
                  <c:v>16</c:v>
                </c:pt>
                <c:pt idx="11">
                  <c:v>7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570-4826-BE8C-0FFD05CD2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0221043"/>
        <c:axId val="1131994027"/>
      </c:barChart>
      <c:catAx>
        <c:axId val="13102210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1" i="0">
                    <a:solidFill>
                      <a:srgbClr val="000000"/>
                    </a:solidFill>
                    <a:latin typeface="+mn-lt"/>
                  </a:rPr>
                  <a:t>R2</a:t>
                </a: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131994027"/>
        <c:crosses val="autoZero"/>
        <c:auto val="1"/>
        <c:lblAlgn val="ctr"/>
        <c:lblOffset val="100"/>
        <c:noMultiLvlLbl val="1"/>
      </c:catAx>
      <c:valAx>
        <c:axId val="1131994027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310221043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590550</xdr:colOff>
      <xdr:row>0</xdr:row>
      <xdr:rowOff>114300</xdr:rowOff>
    </xdr:from>
    <xdr:ext cx="5467350" cy="3676650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428625</xdr:colOff>
      <xdr:row>27</xdr:row>
      <xdr:rowOff>76200</xdr:rowOff>
    </xdr:from>
    <xdr:ext cx="5457825" cy="3457575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625" defaultRowHeight="15" customHeight="1"/>
  <cols>
    <col min="1" max="2" width="9" customWidth="1"/>
    <col min="3" max="3" width="91.875" customWidth="1"/>
    <col min="4" max="4" width="9" customWidth="1"/>
    <col min="5" max="5" width="17.25" customWidth="1"/>
    <col min="6" max="6" width="9" customWidth="1"/>
    <col min="7" max="26" width="8" customWidth="1"/>
  </cols>
  <sheetData>
    <row r="1" spans="1:26" ht="14.25" customHeight="1">
      <c r="A1" s="1" t="s">
        <v>0</v>
      </c>
      <c r="B1" s="2"/>
      <c r="C1" s="3"/>
      <c r="D1" s="2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"/>
      <c r="B2" s="6" t="s">
        <v>1</v>
      </c>
      <c r="C2" s="7"/>
      <c r="D2" s="2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>
      <c r="A3" s="8">
        <v>1</v>
      </c>
      <c r="B3" s="9" t="s">
        <v>2</v>
      </c>
      <c r="C3" s="7" t="s">
        <v>3</v>
      </c>
      <c r="D3" s="2"/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1">
        <v>2</v>
      </c>
      <c r="B4" s="12" t="s">
        <v>4</v>
      </c>
      <c r="C4" s="7" t="s">
        <v>5</v>
      </c>
      <c r="D4" s="2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1">
        <v>3</v>
      </c>
      <c r="B5" s="12" t="s">
        <v>6</v>
      </c>
      <c r="C5" s="7"/>
      <c r="D5" s="2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2" customHeight="1">
      <c r="A6" s="11">
        <v>4</v>
      </c>
      <c r="B6" s="12" t="s">
        <v>7</v>
      </c>
      <c r="C6" s="13" t="s">
        <v>8</v>
      </c>
      <c r="D6" s="2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11">
        <v>5</v>
      </c>
      <c r="B7" s="12" t="s">
        <v>9</v>
      </c>
      <c r="C7" s="14" t="s">
        <v>10</v>
      </c>
      <c r="D7" s="2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1">
        <v>6</v>
      </c>
      <c r="B8" s="12" t="s">
        <v>11</v>
      </c>
      <c r="C8" s="14"/>
      <c r="D8" s="2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11">
        <v>7</v>
      </c>
      <c r="B9" s="15" t="s">
        <v>12</v>
      </c>
      <c r="C9" s="14" t="s">
        <v>13</v>
      </c>
      <c r="D9" s="2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1">
        <v>8</v>
      </c>
      <c r="B10" s="16" t="s">
        <v>14</v>
      </c>
      <c r="C10" s="14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7">
        <v>9</v>
      </c>
      <c r="B11" s="17" t="s">
        <v>15</v>
      </c>
      <c r="C11" s="14"/>
      <c r="D11" s="2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8">
        <v>10</v>
      </c>
      <c r="B12" s="18" t="s">
        <v>16</v>
      </c>
      <c r="C12" s="13" t="s">
        <v>17</v>
      </c>
      <c r="D12" s="2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11">
        <v>11</v>
      </c>
      <c r="B13" s="12" t="s">
        <v>18</v>
      </c>
      <c r="C13" s="14" t="s">
        <v>19</v>
      </c>
      <c r="D13" s="2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11">
        <v>12</v>
      </c>
      <c r="B14" s="12" t="s">
        <v>20</v>
      </c>
      <c r="C14" s="14"/>
      <c r="D14" s="2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11">
        <v>13</v>
      </c>
      <c r="B15" s="12" t="s">
        <v>21</v>
      </c>
      <c r="C15" s="14"/>
      <c r="D15" s="2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11">
        <v>14</v>
      </c>
      <c r="B16" s="12" t="s">
        <v>22</v>
      </c>
      <c r="C16" s="14"/>
      <c r="D16" s="2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11">
        <v>15</v>
      </c>
      <c r="B17" s="12" t="s">
        <v>23</v>
      </c>
      <c r="C17" s="14"/>
      <c r="D17" s="2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11">
        <v>16</v>
      </c>
      <c r="B18" s="11" t="s">
        <v>24</v>
      </c>
      <c r="C18" s="14"/>
      <c r="D18" s="2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11">
        <v>17</v>
      </c>
      <c r="B19" s="19" t="s">
        <v>25</v>
      </c>
      <c r="C19" s="14"/>
      <c r="D19" s="2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11">
        <v>18</v>
      </c>
      <c r="B20" s="11" t="s">
        <v>26</v>
      </c>
      <c r="C20" s="14"/>
      <c r="D20" s="2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11">
        <v>19</v>
      </c>
      <c r="B21" s="12" t="s">
        <v>27</v>
      </c>
      <c r="C21" s="14" t="s">
        <v>28</v>
      </c>
      <c r="D21" s="2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11">
        <v>20</v>
      </c>
      <c r="B22" s="12" t="s">
        <v>29</v>
      </c>
      <c r="C22" s="3"/>
      <c r="D22" s="2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7">
        <v>21</v>
      </c>
      <c r="B23" s="15" t="s">
        <v>30</v>
      </c>
      <c r="C23" s="14" t="s">
        <v>31</v>
      </c>
      <c r="D23" s="2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>
      <c r="A24" s="20">
        <v>22</v>
      </c>
      <c r="B24" s="21" t="s">
        <v>32</v>
      </c>
      <c r="C24" s="7" t="s">
        <v>33</v>
      </c>
      <c r="D24" s="2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11">
        <v>23</v>
      </c>
      <c r="B25" s="12" t="s">
        <v>34</v>
      </c>
      <c r="C25" s="7"/>
      <c r="D25" s="2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11">
        <v>24</v>
      </c>
      <c r="B26" s="12" t="s">
        <v>35</v>
      </c>
      <c r="C26" s="7"/>
      <c r="D26" s="2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11">
        <v>25</v>
      </c>
      <c r="B27" s="12" t="s">
        <v>36</v>
      </c>
      <c r="C27" s="7"/>
      <c r="D27" s="2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11">
        <v>26</v>
      </c>
      <c r="B28" s="12" t="s">
        <v>37</v>
      </c>
      <c r="C28" s="7" t="s">
        <v>38</v>
      </c>
      <c r="D28" s="2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11">
        <v>27</v>
      </c>
      <c r="B29" s="12" t="s">
        <v>39</v>
      </c>
      <c r="C29" s="7"/>
      <c r="D29" s="2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11">
        <v>28</v>
      </c>
      <c r="B30" s="12" t="s">
        <v>40</v>
      </c>
      <c r="C30" s="7"/>
      <c r="D30" s="2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0.5" customHeight="1">
      <c r="A31" s="11">
        <v>29</v>
      </c>
      <c r="B31" s="12" t="s">
        <v>41</v>
      </c>
      <c r="C31" s="4" t="s">
        <v>42</v>
      </c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11">
        <v>30</v>
      </c>
      <c r="B32" s="12" t="s">
        <v>43</v>
      </c>
      <c r="C32" s="7"/>
      <c r="D32" s="2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11">
        <v>31</v>
      </c>
      <c r="B33" s="12" t="s">
        <v>44</v>
      </c>
      <c r="C33" s="7"/>
      <c r="D33" s="2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11">
        <v>32</v>
      </c>
      <c r="B34" s="12" t="s">
        <v>45</v>
      </c>
      <c r="C34" s="7"/>
      <c r="D34" s="2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11">
        <v>33</v>
      </c>
      <c r="B35" s="12" t="s">
        <v>46</v>
      </c>
      <c r="C35" s="7"/>
      <c r="D35" s="2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11">
        <v>34</v>
      </c>
      <c r="B36" s="12" t="s">
        <v>47</v>
      </c>
      <c r="C36" s="7"/>
      <c r="D36" s="2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6">
        <v>35</v>
      </c>
      <c r="B37" s="15" t="s">
        <v>48</v>
      </c>
      <c r="C37" s="7"/>
      <c r="D37" s="2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1">
        <v>36</v>
      </c>
      <c r="B38" s="21" t="s">
        <v>49</v>
      </c>
      <c r="C38" s="7"/>
      <c r="D38" s="2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18">
        <v>37</v>
      </c>
      <c r="B39" s="18" t="s">
        <v>50</v>
      </c>
      <c r="C39" s="7" t="s">
        <v>51</v>
      </c>
      <c r="D39" s="2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2">
        <v>38</v>
      </c>
      <c r="B40" s="12" t="s">
        <v>52</v>
      </c>
      <c r="C40" s="7"/>
      <c r="D40" s="2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12">
        <v>39</v>
      </c>
      <c r="B41" s="12" t="s">
        <v>53</v>
      </c>
      <c r="C41" s="7"/>
      <c r="D41" s="2"/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2">
        <v>40</v>
      </c>
      <c r="B42" s="12" t="s">
        <v>54</v>
      </c>
      <c r="C42" s="7"/>
      <c r="D42" s="2"/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81" customHeight="1">
      <c r="A43" s="12">
        <v>41</v>
      </c>
      <c r="B43" s="12" t="s">
        <v>55</v>
      </c>
      <c r="C43" s="7" t="s">
        <v>56</v>
      </c>
      <c r="D43" s="2"/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>
      <c r="A44" s="15">
        <v>42</v>
      </c>
      <c r="B44" s="15" t="s">
        <v>57</v>
      </c>
      <c r="C44" s="7" t="s">
        <v>58</v>
      </c>
      <c r="D44" s="2"/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1">
        <v>43</v>
      </c>
      <c r="B45" s="21" t="s">
        <v>59</v>
      </c>
      <c r="C45" s="7"/>
      <c r="D45" s="2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94.5" customHeight="1">
      <c r="A46" s="12">
        <v>44</v>
      </c>
      <c r="B46" s="12" t="s">
        <v>60</v>
      </c>
      <c r="C46" s="7" t="s">
        <v>61</v>
      </c>
      <c r="D46" s="2"/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" customHeight="1">
      <c r="A47" s="12">
        <v>45</v>
      </c>
      <c r="B47" s="12" t="s">
        <v>62</v>
      </c>
      <c r="C47" s="4" t="s">
        <v>63</v>
      </c>
      <c r="D47" s="2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12">
        <v>46</v>
      </c>
      <c r="B48" s="12" t="s">
        <v>64</v>
      </c>
      <c r="C48" s="7"/>
      <c r="D48" s="2"/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12">
        <v>47</v>
      </c>
      <c r="B49" s="12" t="s">
        <v>65</v>
      </c>
      <c r="C49" s="7"/>
      <c r="D49" s="2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12">
        <v>48</v>
      </c>
      <c r="B50" s="12" t="s">
        <v>66</v>
      </c>
      <c r="C50" s="7"/>
      <c r="D50" s="2"/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12">
        <v>49</v>
      </c>
      <c r="B51" s="12" t="s">
        <v>67</v>
      </c>
      <c r="C51" s="7"/>
      <c r="D51" s="2"/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12">
        <v>50</v>
      </c>
      <c r="B52" s="12" t="s">
        <v>68</v>
      </c>
      <c r="C52" s="7"/>
      <c r="D52" s="2"/>
      <c r="E52" s="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12">
        <v>51</v>
      </c>
      <c r="B53" s="12" t="s">
        <v>69</v>
      </c>
      <c r="C53" s="7" t="s">
        <v>70</v>
      </c>
      <c r="D53" s="2"/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2">
        <v>52</v>
      </c>
      <c r="B54" s="22" t="s">
        <v>71</v>
      </c>
      <c r="C54" s="7"/>
      <c r="D54" s="2"/>
      <c r="E54" s="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3"/>
      <c r="D55" s="2"/>
      <c r="E55" s="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3"/>
      <c r="D56" s="2"/>
      <c r="E56" s="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3"/>
      <c r="D57" s="2"/>
      <c r="E57" s="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3"/>
      <c r="D58" s="2"/>
      <c r="E58" s="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3"/>
      <c r="D59" s="2"/>
      <c r="E59" s="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3"/>
      <c r="D60" s="2"/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3"/>
      <c r="D61" s="2"/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3"/>
      <c r="D62" s="2"/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3"/>
      <c r="D63" s="2"/>
      <c r="E63" s="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3"/>
      <c r="D64" s="2"/>
      <c r="E64" s="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3"/>
      <c r="D65" s="2"/>
      <c r="E65" s="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3"/>
      <c r="D66" s="2"/>
      <c r="E66" s="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3"/>
      <c r="D67" s="2"/>
      <c r="E67" s="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3"/>
      <c r="D68" s="2"/>
      <c r="E68" s="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3"/>
      <c r="D69" s="2"/>
      <c r="E69" s="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3"/>
      <c r="D70" s="2"/>
      <c r="E70" s="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3"/>
      <c r="D71" s="2"/>
      <c r="E71" s="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3"/>
      <c r="D72" s="2"/>
      <c r="E72" s="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3"/>
      <c r="D73" s="2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3"/>
      <c r="D74" s="2"/>
      <c r="E74" s="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3"/>
      <c r="D75" s="2"/>
      <c r="E75" s="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3"/>
      <c r="D76" s="2"/>
      <c r="E76" s="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3"/>
      <c r="D77" s="2"/>
      <c r="E77" s="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3"/>
      <c r="D78" s="2"/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3"/>
      <c r="D79" s="2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3"/>
      <c r="D80" s="2"/>
      <c r="E80" s="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3"/>
      <c r="D81" s="2"/>
      <c r="E81" s="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3"/>
      <c r="D82" s="2"/>
      <c r="E82" s="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3"/>
      <c r="D83" s="2"/>
      <c r="E83" s="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3"/>
      <c r="D84" s="2"/>
      <c r="E84" s="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3"/>
      <c r="D85" s="2"/>
      <c r="E85" s="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3"/>
      <c r="D86" s="2"/>
      <c r="E86" s="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3"/>
      <c r="D87" s="2"/>
      <c r="E87" s="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3"/>
      <c r="D88" s="2"/>
      <c r="E88" s="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3"/>
      <c r="D89" s="2"/>
      <c r="E89" s="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3"/>
      <c r="D90" s="2"/>
      <c r="E90" s="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3"/>
      <c r="D91" s="2"/>
      <c r="E91" s="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3"/>
      <c r="D92" s="2"/>
      <c r="E92" s="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3"/>
      <c r="D93" s="2"/>
      <c r="E93" s="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3"/>
      <c r="D94" s="2"/>
      <c r="E94" s="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3"/>
      <c r="D95" s="2"/>
      <c r="E95" s="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3"/>
      <c r="D96" s="2"/>
      <c r="E96" s="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3"/>
      <c r="D97" s="2"/>
      <c r="E97" s="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3"/>
      <c r="D98" s="2"/>
      <c r="E98" s="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3"/>
      <c r="D99" s="2"/>
      <c r="E99" s="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3"/>
      <c r="D100" s="2"/>
      <c r="E100" s="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3"/>
      <c r="D101" s="2"/>
      <c r="E101" s="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3"/>
      <c r="D102" s="2"/>
      <c r="E102" s="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3"/>
      <c r="D103" s="2"/>
      <c r="E103" s="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3"/>
      <c r="D104" s="2"/>
      <c r="E104" s="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3"/>
      <c r="D105" s="2"/>
      <c r="E105" s="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3"/>
      <c r="D106" s="2"/>
      <c r="E106" s="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3"/>
      <c r="D107" s="2"/>
      <c r="E107" s="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3"/>
      <c r="D108" s="2"/>
      <c r="E108" s="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3"/>
      <c r="D109" s="2"/>
      <c r="E109" s="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3"/>
      <c r="D110" s="2"/>
      <c r="E110" s="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3"/>
      <c r="D111" s="2"/>
      <c r="E111" s="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3"/>
      <c r="D112" s="2"/>
      <c r="E112" s="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3"/>
      <c r="D113" s="2"/>
      <c r="E113" s="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3"/>
      <c r="D114" s="2"/>
      <c r="E114" s="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3"/>
      <c r="D115" s="2"/>
      <c r="E115" s="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3"/>
      <c r="D116" s="2"/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3"/>
      <c r="D117" s="2"/>
      <c r="E117" s="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3"/>
      <c r="D118" s="2"/>
      <c r="E118" s="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3"/>
      <c r="D119" s="2"/>
      <c r="E119" s="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3"/>
      <c r="D120" s="2"/>
      <c r="E120" s="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3"/>
      <c r="D121" s="2"/>
      <c r="E121" s="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3"/>
      <c r="D122" s="2"/>
      <c r="E122" s="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3"/>
      <c r="D123" s="2"/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3"/>
      <c r="D124" s="2"/>
      <c r="E124" s="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3"/>
      <c r="D125" s="2"/>
      <c r="E125" s="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3"/>
      <c r="D126" s="2"/>
      <c r="E126" s="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3"/>
      <c r="D127" s="2"/>
      <c r="E127" s="4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3"/>
      <c r="D128" s="2"/>
      <c r="E128" s="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3"/>
      <c r="D129" s="2"/>
      <c r="E129" s="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3"/>
      <c r="D130" s="2"/>
      <c r="E130" s="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3"/>
      <c r="D131" s="2"/>
      <c r="E131" s="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3"/>
      <c r="D132" s="2"/>
      <c r="E132" s="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3"/>
      <c r="D133" s="2"/>
      <c r="E133" s="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3"/>
      <c r="D134" s="2"/>
      <c r="E134" s="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3"/>
      <c r="D135" s="2"/>
      <c r="E135" s="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3"/>
      <c r="D136" s="2"/>
      <c r="E136" s="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3"/>
      <c r="D137" s="2"/>
      <c r="E137" s="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3"/>
      <c r="D138" s="2"/>
      <c r="E138" s="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3"/>
      <c r="D139" s="2"/>
      <c r="E139" s="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3"/>
      <c r="D140" s="2"/>
      <c r="E140" s="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3"/>
      <c r="D141" s="2"/>
      <c r="E141" s="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3"/>
      <c r="D142" s="2"/>
      <c r="E142" s="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3"/>
      <c r="D143" s="2"/>
      <c r="E143" s="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3"/>
      <c r="D144" s="2"/>
      <c r="E144" s="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3"/>
      <c r="D145" s="2"/>
      <c r="E145" s="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3"/>
      <c r="D146" s="2"/>
      <c r="E146" s="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3"/>
      <c r="D147" s="2"/>
      <c r="E147" s="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3"/>
      <c r="D148" s="2"/>
      <c r="E148" s="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3"/>
      <c r="D149" s="2"/>
      <c r="E149" s="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3"/>
      <c r="D150" s="2"/>
      <c r="E150" s="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3"/>
      <c r="D151" s="2"/>
      <c r="E151" s="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3"/>
      <c r="D152" s="2"/>
      <c r="E152" s="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3"/>
      <c r="D153" s="2"/>
      <c r="E153" s="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3"/>
      <c r="D154" s="2"/>
      <c r="E154" s="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3"/>
      <c r="D155" s="2"/>
      <c r="E155" s="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3"/>
      <c r="D156" s="2"/>
      <c r="E156" s="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3"/>
      <c r="D157" s="2"/>
      <c r="E157" s="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3"/>
      <c r="D158" s="2"/>
      <c r="E158" s="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3"/>
      <c r="D159" s="2"/>
      <c r="E159" s="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3"/>
      <c r="D160" s="2"/>
      <c r="E160" s="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3"/>
      <c r="D161" s="2"/>
      <c r="E161" s="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3"/>
      <c r="D162" s="2"/>
      <c r="E162" s="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3"/>
      <c r="D163" s="2"/>
      <c r="E163" s="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3"/>
      <c r="D164" s="2"/>
      <c r="E164" s="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3"/>
      <c r="D165" s="2"/>
      <c r="E165" s="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3"/>
      <c r="D166" s="2"/>
      <c r="E166" s="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3"/>
      <c r="D167" s="2"/>
      <c r="E167" s="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3"/>
      <c r="D168" s="2"/>
      <c r="E168" s="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3"/>
      <c r="D169" s="2"/>
      <c r="E169" s="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3"/>
      <c r="D170" s="2"/>
      <c r="E170" s="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3"/>
      <c r="D171" s="2"/>
      <c r="E171" s="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3"/>
      <c r="D172" s="2"/>
      <c r="E172" s="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3"/>
      <c r="D173" s="2"/>
      <c r="E173" s="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3"/>
      <c r="D174" s="2"/>
      <c r="E174" s="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3"/>
      <c r="D175" s="2"/>
      <c r="E175" s="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3"/>
      <c r="D176" s="2"/>
      <c r="E176" s="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3"/>
      <c r="D177" s="2"/>
      <c r="E177" s="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3"/>
      <c r="D178" s="2"/>
      <c r="E178" s="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3"/>
      <c r="D179" s="2"/>
      <c r="E179" s="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3"/>
      <c r="D180" s="2"/>
      <c r="E180" s="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3"/>
      <c r="D181" s="2"/>
      <c r="E181" s="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3"/>
      <c r="D182" s="2"/>
      <c r="E182" s="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3"/>
      <c r="D183" s="2"/>
      <c r="E183" s="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3"/>
      <c r="D184" s="2"/>
      <c r="E184" s="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3"/>
      <c r="D185" s="2"/>
      <c r="E185" s="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3"/>
      <c r="D186" s="2"/>
      <c r="E186" s="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3"/>
      <c r="D187" s="2"/>
      <c r="E187" s="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3"/>
      <c r="D188" s="2"/>
      <c r="E188" s="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3"/>
      <c r="D189" s="2"/>
      <c r="E189" s="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3"/>
      <c r="D190" s="2"/>
      <c r="E190" s="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3"/>
      <c r="D191" s="2"/>
      <c r="E191" s="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3"/>
      <c r="D192" s="2"/>
      <c r="E192" s="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3"/>
      <c r="D193" s="2"/>
      <c r="E193" s="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3"/>
      <c r="D194" s="2"/>
      <c r="E194" s="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3"/>
      <c r="D195" s="2"/>
      <c r="E195" s="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3"/>
      <c r="D196" s="2"/>
      <c r="E196" s="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3"/>
      <c r="D197" s="2"/>
      <c r="E197" s="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3"/>
      <c r="D198" s="2"/>
      <c r="E198" s="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3"/>
      <c r="D199" s="2"/>
      <c r="E199" s="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3"/>
      <c r="D200" s="2"/>
      <c r="E200" s="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3"/>
      <c r="D201" s="2"/>
      <c r="E201" s="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3"/>
      <c r="D202" s="2"/>
      <c r="E202" s="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3"/>
      <c r="D203" s="2"/>
      <c r="E203" s="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3"/>
      <c r="D204" s="2"/>
      <c r="E204" s="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3"/>
      <c r="D205" s="2"/>
      <c r="E205" s="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3"/>
      <c r="D206" s="2"/>
      <c r="E206" s="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3"/>
      <c r="D207" s="2"/>
      <c r="E207" s="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3"/>
      <c r="D208" s="2"/>
      <c r="E208" s="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3"/>
      <c r="D209" s="2"/>
      <c r="E209" s="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3"/>
      <c r="D210" s="2"/>
      <c r="E210" s="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3"/>
      <c r="D211" s="2"/>
      <c r="E211" s="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3"/>
      <c r="D212" s="2"/>
      <c r="E212" s="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3"/>
      <c r="D213" s="2"/>
      <c r="E213" s="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3"/>
      <c r="D214" s="2"/>
      <c r="E214" s="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3"/>
      <c r="D215" s="2"/>
      <c r="E215" s="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3"/>
      <c r="D216" s="2"/>
      <c r="E216" s="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3"/>
      <c r="D217" s="2"/>
      <c r="E217" s="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3"/>
      <c r="D218" s="2"/>
      <c r="E218" s="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3"/>
      <c r="D219" s="2"/>
      <c r="E219" s="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3"/>
      <c r="D220" s="2"/>
      <c r="E220" s="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3"/>
      <c r="D221" s="2"/>
      <c r="E221" s="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3"/>
      <c r="D222" s="2"/>
      <c r="E222" s="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3"/>
      <c r="D223" s="2"/>
      <c r="E223" s="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3"/>
      <c r="D224" s="2"/>
      <c r="E224" s="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3"/>
      <c r="D225" s="2"/>
      <c r="E225" s="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3"/>
      <c r="D226" s="2"/>
      <c r="E226" s="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3"/>
      <c r="D227" s="2"/>
      <c r="E227" s="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3"/>
      <c r="D228" s="2"/>
      <c r="E228" s="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3"/>
      <c r="D229" s="2"/>
      <c r="E229" s="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3"/>
      <c r="D230" s="2"/>
      <c r="E230" s="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3"/>
      <c r="D231" s="2"/>
      <c r="E231" s="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3"/>
      <c r="D232" s="2"/>
      <c r="E232" s="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3"/>
      <c r="D233" s="2"/>
      <c r="E233" s="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3"/>
      <c r="D234" s="2"/>
      <c r="E234" s="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3"/>
      <c r="D235" s="2"/>
      <c r="E235" s="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3"/>
      <c r="D236" s="2"/>
      <c r="E236" s="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3"/>
      <c r="D237" s="2"/>
      <c r="E237" s="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3"/>
      <c r="D238" s="2"/>
      <c r="E238" s="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3"/>
      <c r="D239" s="2"/>
      <c r="E239" s="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3"/>
      <c r="D240" s="2"/>
      <c r="E240" s="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3"/>
      <c r="D241" s="2"/>
      <c r="E241" s="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3"/>
      <c r="D242" s="2"/>
      <c r="E242" s="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3"/>
      <c r="D243" s="2"/>
      <c r="E243" s="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3"/>
      <c r="D244" s="2"/>
      <c r="E244" s="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3"/>
      <c r="D245" s="2"/>
      <c r="E245" s="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3"/>
      <c r="D246" s="2"/>
      <c r="E246" s="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3"/>
      <c r="D247" s="2"/>
      <c r="E247" s="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3"/>
      <c r="D248" s="2"/>
      <c r="E248" s="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3"/>
      <c r="D249" s="2"/>
      <c r="E249" s="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3"/>
      <c r="D250" s="2"/>
      <c r="E250" s="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3"/>
      <c r="D251" s="2"/>
      <c r="E251" s="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3"/>
      <c r="D252" s="2"/>
      <c r="E252" s="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3"/>
      <c r="D253" s="2"/>
      <c r="E253" s="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3"/>
      <c r="D254" s="2"/>
      <c r="E254" s="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3"/>
      <c r="D255" s="2"/>
      <c r="E255" s="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3"/>
      <c r="D256" s="2"/>
      <c r="E256" s="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3"/>
      <c r="D257" s="2"/>
      <c r="E257" s="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3"/>
      <c r="D258" s="2"/>
      <c r="E258" s="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3"/>
      <c r="D259" s="2"/>
      <c r="E259" s="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3"/>
      <c r="D260" s="2"/>
      <c r="E260" s="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3"/>
      <c r="D261" s="2"/>
      <c r="E261" s="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3"/>
      <c r="D262" s="2"/>
      <c r="E262" s="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3"/>
      <c r="D263" s="2"/>
      <c r="E263" s="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3"/>
      <c r="D264" s="2"/>
      <c r="E264" s="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3"/>
      <c r="D265" s="2"/>
      <c r="E265" s="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3"/>
      <c r="D266" s="2"/>
      <c r="E266" s="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3"/>
      <c r="D267" s="2"/>
      <c r="E267" s="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3"/>
      <c r="D268" s="2"/>
      <c r="E268" s="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3"/>
      <c r="D269" s="2"/>
      <c r="E269" s="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3"/>
      <c r="D270" s="2"/>
      <c r="E270" s="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3"/>
      <c r="D271" s="2"/>
      <c r="E271" s="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3"/>
      <c r="D272" s="2"/>
      <c r="E272" s="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3"/>
      <c r="D273" s="2"/>
      <c r="E273" s="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3"/>
      <c r="D274" s="2"/>
      <c r="E274" s="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3"/>
      <c r="D275" s="2"/>
      <c r="E275" s="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3"/>
      <c r="D276" s="2"/>
      <c r="E276" s="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3"/>
      <c r="D277" s="2"/>
      <c r="E277" s="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3"/>
      <c r="D278" s="2"/>
      <c r="E278" s="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3"/>
      <c r="D279" s="2"/>
      <c r="E279" s="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3"/>
      <c r="D280" s="2"/>
      <c r="E280" s="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3"/>
      <c r="D281" s="2"/>
      <c r="E281" s="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3"/>
      <c r="D282" s="2"/>
      <c r="E282" s="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3"/>
      <c r="D283" s="2"/>
      <c r="E283" s="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3"/>
      <c r="D284" s="2"/>
      <c r="E284" s="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3"/>
      <c r="D285" s="2"/>
      <c r="E285" s="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3"/>
      <c r="D286" s="2"/>
      <c r="E286" s="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3"/>
      <c r="D287" s="2"/>
      <c r="E287" s="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3"/>
      <c r="D288" s="2"/>
      <c r="E288" s="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3"/>
      <c r="D289" s="2"/>
      <c r="E289" s="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3"/>
      <c r="D290" s="2"/>
      <c r="E290" s="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3"/>
      <c r="D291" s="2"/>
      <c r="E291" s="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3"/>
      <c r="D292" s="2"/>
      <c r="E292" s="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3"/>
      <c r="D293" s="2"/>
      <c r="E293" s="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3"/>
      <c r="D294" s="2"/>
      <c r="E294" s="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3"/>
      <c r="D295" s="2"/>
      <c r="E295" s="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3"/>
      <c r="D296" s="2"/>
      <c r="E296" s="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3"/>
      <c r="D297" s="2"/>
      <c r="E297" s="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3"/>
      <c r="D298" s="2"/>
      <c r="E298" s="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3"/>
      <c r="D299" s="2"/>
      <c r="E299" s="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3"/>
      <c r="D300" s="2"/>
      <c r="E300" s="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3"/>
      <c r="D301" s="2"/>
      <c r="E301" s="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3"/>
      <c r="D302" s="2"/>
      <c r="E302" s="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3"/>
      <c r="D303" s="2"/>
      <c r="E303" s="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3"/>
      <c r="D304" s="2"/>
      <c r="E304" s="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3"/>
      <c r="D305" s="2"/>
      <c r="E305" s="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3"/>
      <c r="D306" s="2"/>
      <c r="E306" s="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3"/>
      <c r="D307" s="2"/>
      <c r="E307" s="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3"/>
      <c r="D308" s="2"/>
      <c r="E308" s="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3"/>
      <c r="D309" s="2"/>
      <c r="E309" s="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3"/>
      <c r="D310" s="2"/>
      <c r="E310" s="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3"/>
      <c r="D311" s="2"/>
      <c r="E311" s="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3"/>
      <c r="D312" s="2"/>
      <c r="E312" s="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3"/>
      <c r="D313" s="2"/>
      <c r="E313" s="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3"/>
      <c r="D314" s="2"/>
      <c r="E314" s="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3"/>
      <c r="D315" s="2"/>
      <c r="E315" s="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3"/>
      <c r="D316" s="2"/>
      <c r="E316" s="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3"/>
      <c r="D317" s="2"/>
      <c r="E317" s="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3"/>
      <c r="D318" s="2"/>
      <c r="E318" s="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3"/>
      <c r="D319" s="2"/>
      <c r="E319" s="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3"/>
      <c r="D320" s="2"/>
      <c r="E320" s="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3"/>
      <c r="D321" s="2"/>
      <c r="E321" s="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3"/>
      <c r="D322" s="2"/>
      <c r="E322" s="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3"/>
      <c r="D323" s="2"/>
      <c r="E323" s="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3"/>
      <c r="D324" s="2"/>
      <c r="E324" s="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3"/>
      <c r="D325" s="2"/>
      <c r="E325" s="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3"/>
      <c r="D326" s="2"/>
      <c r="E326" s="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3"/>
      <c r="D327" s="2"/>
      <c r="E327" s="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3"/>
      <c r="D328" s="2"/>
      <c r="E328" s="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3"/>
      <c r="D329" s="2"/>
      <c r="E329" s="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3"/>
      <c r="D330" s="2"/>
      <c r="E330" s="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3"/>
      <c r="D331" s="2"/>
      <c r="E331" s="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3"/>
      <c r="D332" s="2"/>
      <c r="E332" s="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3"/>
      <c r="D333" s="2"/>
      <c r="E333" s="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3"/>
      <c r="D334" s="2"/>
      <c r="E334" s="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3"/>
      <c r="D335" s="2"/>
      <c r="E335" s="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3"/>
      <c r="D336" s="2"/>
      <c r="E336" s="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3"/>
      <c r="D337" s="2"/>
      <c r="E337" s="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3"/>
      <c r="D338" s="2"/>
      <c r="E338" s="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3"/>
      <c r="D339" s="2"/>
      <c r="E339" s="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3"/>
      <c r="D340" s="2"/>
      <c r="E340" s="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3"/>
      <c r="D341" s="2"/>
      <c r="E341" s="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3"/>
      <c r="D342" s="2"/>
      <c r="E342" s="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3"/>
      <c r="D343" s="2"/>
      <c r="E343" s="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3"/>
      <c r="D344" s="2"/>
      <c r="E344" s="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3"/>
      <c r="D345" s="2"/>
      <c r="E345" s="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3"/>
      <c r="D346" s="2"/>
      <c r="E346" s="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3"/>
      <c r="D347" s="2"/>
      <c r="E347" s="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3"/>
      <c r="D348" s="2"/>
      <c r="E348" s="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3"/>
      <c r="D349" s="2"/>
      <c r="E349" s="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3"/>
      <c r="D350" s="2"/>
      <c r="E350" s="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3"/>
      <c r="D351" s="2"/>
      <c r="E351" s="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3"/>
      <c r="D352" s="2"/>
      <c r="E352" s="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3"/>
      <c r="D353" s="2"/>
      <c r="E353" s="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3"/>
      <c r="D354" s="2"/>
      <c r="E354" s="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3"/>
      <c r="D355" s="2"/>
      <c r="E355" s="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3"/>
      <c r="D356" s="2"/>
      <c r="E356" s="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3"/>
      <c r="D357" s="2"/>
      <c r="E357" s="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3"/>
      <c r="D358" s="2"/>
      <c r="E358" s="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3"/>
      <c r="D359" s="2"/>
      <c r="E359" s="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3"/>
      <c r="D360" s="2"/>
      <c r="E360" s="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3"/>
      <c r="D361" s="2"/>
      <c r="E361" s="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3"/>
      <c r="D362" s="2"/>
      <c r="E362" s="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3"/>
      <c r="D363" s="2"/>
      <c r="E363" s="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3"/>
      <c r="D364" s="2"/>
      <c r="E364" s="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3"/>
      <c r="D365" s="2"/>
      <c r="E365" s="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3"/>
      <c r="D366" s="2"/>
      <c r="E366" s="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3"/>
      <c r="D367" s="2"/>
      <c r="E367" s="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3"/>
      <c r="D368" s="2"/>
      <c r="E368" s="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3"/>
      <c r="D369" s="2"/>
      <c r="E369" s="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3"/>
      <c r="D370" s="2"/>
      <c r="E370" s="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3"/>
      <c r="D371" s="2"/>
      <c r="E371" s="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3"/>
      <c r="D372" s="2"/>
      <c r="E372" s="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3"/>
      <c r="D373" s="2"/>
      <c r="E373" s="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3"/>
      <c r="D374" s="2"/>
      <c r="E374" s="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3"/>
      <c r="D375" s="2"/>
      <c r="E375" s="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3"/>
      <c r="D376" s="2"/>
      <c r="E376" s="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3"/>
      <c r="D377" s="2"/>
      <c r="E377" s="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3"/>
      <c r="D378" s="2"/>
      <c r="E378" s="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3"/>
      <c r="D379" s="2"/>
      <c r="E379" s="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3"/>
      <c r="D380" s="2"/>
      <c r="E380" s="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3"/>
      <c r="D381" s="2"/>
      <c r="E381" s="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3"/>
      <c r="D382" s="2"/>
      <c r="E382" s="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3"/>
      <c r="D383" s="2"/>
      <c r="E383" s="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3"/>
      <c r="D384" s="2"/>
      <c r="E384" s="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3"/>
      <c r="D385" s="2"/>
      <c r="E385" s="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3"/>
      <c r="D386" s="2"/>
      <c r="E386" s="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3"/>
      <c r="D387" s="2"/>
      <c r="E387" s="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3"/>
      <c r="D388" s="2"/>
      <c r="E388" s="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3"/>
      <c r="D389" s="2"/>
      <c r="E389" s="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3"/>
      <c r="D390" s="2"/>
      <c r="E390" s="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3"/>
      <c r="D391" s="2"/>
      <c r="E391" s="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3"/>
      <c r="D392" s="2"/>
      <c r="E392" s="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3"/>
      <c r="D393" s="2"/>
      <c r="E393" s="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3"/>
      <c r="D394" s="2"/>
      <c r="E394" s="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3"/>
      <c r="D395" s="2"/>
      <c r="E395" s="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3"/>
      <c r="D396" s="2"/>
      <c r="E396" s="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3"/>
      <c r="D397" s="2"/>
      <c r="E397" s="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3"/>
      <c r="D398" s="2"/>
      <c r="E398" s="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3"/>
      <c r="D399" s="2"/>
      <c r="E399" s="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3"/>
      <c r="D400" s="2"/>
      <c r="E400" s="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3"/>
      <c r="D401" s="2"/>
      <c r="E401" s="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3"/>
      <c r="D402" s="2"/>
      <c r="E402" s="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3"/>
      <c r="D403" s="2"/>
      <c r="E403" s="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3"/>
      <c r="D404" s="2"/>
      <c r="E404" s="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3"/>
      <c r="D405" s="2"/>
      <c r="E405" s="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3"/>
      <c r="D406" s="2"/>
      <c r="E406" s="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3"/>
      <c r="D407" s="2"/>
      <c r="E407" s="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3"/>
      <c r="D408" s="2"/>
      <c r="E408" s="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3"/>
      <c r="D409" s="2"/>
      <c r="E409" s="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3"/>
      <c r="D410" s="2"/>
      <c r="E410" s="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3"/>
      <c r="D411" s="2"/>
      <c r="E411" s="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3"/>
      <c r="D412" s="2"/>
      <c r="E412" s="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3"/>
      <c r="D413" s="2"/>
      <c r="E413" s="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3"/>
      <c r="D414" s="2"/>
      <c r="E414" s="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3"/>
      <c r="D415" s="2"/>
      <c r="E415" s="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3"/>
      <c r="D416" s="2"/>
      <c r="E416" s="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3"/>
      <c r="D417" s="2"/>
      <c r="E417" s="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3"/>
      <c r="D418" s="2"/>
      <c r="E418" s="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3"/>
      <c r="D419" s="2"/>
      <c r="E419" s="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3"/>
      <c r="D420" s="2"/>
      <c r="E420" s="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3"/>
      <c r="D421" s="2"/>
      <c r="E421" s="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3"/>
      <c r="D422" s="2"/>
      <c r="E422" s="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3"/>
      <c r="D423" s="2"/>
      <c r="E423" s="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3"/>
      <c r="D424" s="2"/>
      <c r="E424" s="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3"/>
      <c r="D425" s="2"/>
      <c r="E425" s="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3"/>
      <c r="D426" s="2"/>
      <c r="E426" s="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3"/>
      <c r="D427" s="2"/>
      <c r="E427" s="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3"/>
      <c r="D428" s="2"/>
      <c r="E428" s="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3"/>
      <c r="D429" s="2"/>
      <c r="E429" s="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3"/>
      <c r="D430" s="2"/>
      <c r="E430" s="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3"/>
      <c r="D431" s="2"/>
      <c r="E431" s="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3"/>
      <c r="D432" s="2"/>
      <c r="E432" s="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3"/>
      <c r="D433" s="2"/>
      <c r="E433" s="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3"/>
      <c r="D434" s="2"/>
      <c r="E434" s="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3"/>
      <c r="D435" s="2"/>
      <c r="E435" s="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3"/>
      <c r="D436" s="2"/>
      <c r="E436" s="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3"/>
      <c r="D437" s="2"/>
      <c r="E437" s="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3"/>
      <c r="D438" s="2"/>
      <c r="E438" s="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3"/>
      <c r="D439" s="2"/>
      <c r="E439" s="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3"/>
      <c r="D440" s="2"/>
      <c r="E440" s="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3"/>
      <c r="D441" s="2"/>
      <c r="E441" s="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3"/>
      <c r="D442" s="2"/>
      <c r="E442" s="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3"/>
      <c r="D443" s="2"/>
      <c r="E443" s="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3"/>
      <c r="D444" s="2"/>
      <c r="E444" s="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3"/>
      <c r="D445" s="2"/>
      <c r="E445" s="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3"/>
      <c r="D446" s="2"/>
      <c r="E446" s="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3"/>
      <c r="D447" s="2"/>
      <c r="E447" s="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3"/>
      <c r="D448" s="2"/>
      <c r="E448" s="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3"/>
      <c r="D449" s="2"/>
      <c r="E449" s="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3"/>
      <c r="D450" s="2"/>
      <c r="E450" s="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3"/>
      <c r="D451" s="2"/>
      <c r="E451" s="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3"/>
      <c r="D452" s="2"/>
      <c r="E452" s="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3"/>
      <c r="D453" s="2"/>
      <c r="E453" s="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3"/>
      <c r="D454" s="2"/>
      <c r="E454" s="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3"/>
      <c r="D455" s="2"/>
      <c r="E455" s="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3"/>
      <c r="D456" s="2"/>
      <c r="E456" s="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3"/>
      <c r="D457" s="2"/>
      <c r="E457" s="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3"/>
      <c r="D458" s="2"/>
      <c r="E458" s="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3"/>
      <c r="D459" s="2"/>
      <c r="E459" s="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3"/>
      <c r="D460" s="2"/>
      <c r="E460" s="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3"/>
      <c r="D461" s="2"/>
      <c r="E461" s="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3"/>
      <c r="D462" s="2"/>
      <c r="E462" s="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3"/>
      <c r="D463" s="2"/>
      <c r="E463" s="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3"/>
      <c r="D464" s="2"/>
      <c r="E464" s="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3"/>
      <c r="D465" s="2"/>
      <c r="E465" s="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3"/>
      <c r="D466" s="2"/>
      <c r="E466" s="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3"/>
      <c r="D467" s="2"/>
      <c r="E467" s="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3"/>
      <c r="D468" s="2"/>
      <c r="E468" s="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3"/>
      <c r="D469" s="2"/>
      <c r="E469" s="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3"/>
      <c r="D470" s="2"/>
      <c r="E470" s="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3"/>
      <c r="D471" s="2"/>
      <c r="E471" s="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3"/>
      <c r="D472" s="2"/>
      <c r="E472" s="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3"/>
      <c r="D473" s="2"/>
      <c r="E473" s="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3"/>
      <c r="D474" s="2"/>
      <c r="E474" s="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3"/>
      <c r="D475" s="2"/>
      <c r="E475" s="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3"/>
      <c r="D476" s="2"/>
      <c r="E476" s="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3"/>
      <c r="D477" s="2"/>
      <c r="E477" s="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3"/>
      <c r="D478" s="2"/>
      <c r="E478" s="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3"/>
      <c r="D479" s="2"/>
      <c r="E479" s="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3"/>
      <c r="D480" s="2"/>
      <c r="E480" s="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3"/>
      <c r="D481" s="2"/>
      <c r="E481" s="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3"/>
      <c r="D482" s="2"/>
      <c r="E482" s="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3"/>
      <c r="D483" s="2"/>
      <c r="E483" s="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3"/>
      <c r="D484" s="2"/>
      <c r="E484" s="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3"/>
      <c r="D485" s="2"/>
      <c r="E485" s="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3"/>
      <c r="D486" s="2"/>
      <c r="E486" s="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3"/>
      <c r="D487" s="2"/>
      <c r="E487" s="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3"/>
      <c r="D488" s="2"/>
      <c r="E488" s="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3"/>
      <c r="D489" s="2"/>
      <c r="E489" s="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3"/>
      <c r="D490" s="2"/>
      <c r="E490" s="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3"/>
      <c r="D491" s="2"/>
      <c r="E491" s="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3"/>
      <c r="D492" s="2"/>
      <c r="E492" s="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3"/>
      <c r="D493" s="2"/>
      <c r="E493" s="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3"/>
      <c r="D494" s="2"/>
      <c r="E494" s="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3"/>
      <c r="D495" s="2"/>
      <c r="E495" s="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3"/>
      <c r="D496" s="2"/>
      <c r="E496" s="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3"/>
      <c r="D497" s="2"/>
      <c r="E497" s="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3"/>
      <c r="D498" s="2"/>
      <c r="E498" s="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3"/>
      <c r="D499" s="2"/>
      <c r="E499" s="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3"/>
      <c r="D500" s="2"/>
      <c r="E500" s="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3"/>
      <c r="D501" s="2"/>
      <c r="E501" s="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3"/>
      <c r="D502" s="2"/>
      <c r="E502" s="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3"/>
      <c r="D503" s="2"/>
      <c r="E503" s="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3"/>
      <c r="D504" s="2"/>
      <c r="E504" s="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3"/>
      <c r="D505" s="2"/>
      <c r="E505" s="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3"/>
      <c r="D506" s="2"/>
      <c r="E506" s="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3"/>
      <c r="D507" s="2"/>
      <c r="E507" s="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3"/>
      <c r="D508" s="2"/>
      <c r="E508" s="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3"/>
      <c r="D509" s="2"/>
      <c r="E509" s="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3"/>
      <c r="D510" s="2"/>
      <c r="E510" s="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3"/>
      <c r="D511" s="2"/>
      <c r="E511" s="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3"/>
      <c r="D512" s="2"/>
      <c r="E512" s="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3"/>
      <c r="D513" s="2"/>
      <c r="E513" s="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3"/>
      <c r="D514" s="2"/>
      <c r="E514" s="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3"/>
      <c r="D515" s="2"/>
      <c r="E515" s="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3"/>
      <c r="D516" s="2"/>
      <c r="E516" s="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3"/>
      <c r="D517" s="2"/>
      <c r="E517" s="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3"/>
      <c r="D518" s="2"/>
      <c r="E518" s="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3"/>
      <c r="D519" s="2"/>
      <c r="E519" s="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3"/>
      <c r="D520" s="2"/>
      <c r="E520" s="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3"/>
      <c r="D521" s="2"/>
      <c r="E521" s="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3"/>
      <c r="D522" s="2"/>
      <c r="E522" s="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3"/>
      <c r="D523" s="2"/>
      <c r="E523" s="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3"/>
      <c r="D524" s="2"/>
      <c r="E524" s="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3"/>
      <c r="D525" s="2"/>
      <c r="E525" s="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3"/>
      <c r="D526" s="2"/>
      <c r="E526" s="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3"/>
      <c r="D527" s="2"/>
      <c r="E527" s="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3"/>
      <c r="D528" s="2"/>
      <c r="E528" s="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3"/>
      <c r="D529" s="2"/>
      <c r="E529" s="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3"/>
      <c r="D530" s="2"/>
      <c r="E530" s="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3"/>
      <c r="D531" s="2"/>
      <c r="E531" s="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3"/>
      <c r="D532" s="2"/>
      <c r="E532" s="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3"/>
      <c r="D533" s="2"/>
      <c r="E533" s="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3"/>
      <c r="D534" s="2"/>
      <c r="E534" s="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3"/>
      <c r="D535" s="2"/>
      <c r="E535" s="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3"/>
      <c r="D536" s="2"/>
      <c r="E536" s="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3"/>
      <c r="D537" s="2"/>
      <c r="E537" s="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3"/>
      <c r="D538" s="2"/>
      <c r="E538" s="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3"/>
      <c r="D539" s="2"/>
      <c r="E539" s="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3"/>
      <c r="D540" s="2"/>
      <c r="E540" s="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3"/>
      <c r="D541" s="2"/>
      <c r="E541" s="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3"/>
      <c r="D542" s="2"/>
      <c r="E542" s="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3"/>
      <c r="D543" s="2"/>
      <c r="E543" s="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3"/>
      <c r="D544" s="2"/>
      <c r="E544" s="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3"/>
      <c r="D545" s="2"/>
      <c r="E545" s="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3"/>
      <c r="D546" s="2"/>
      <c r="E546" s="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3"/>
      <c r="D547" s="2"/>
      <c r="E547" s="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3"/>
      <c r="D548" s="2"/>
      <c r="E548" s="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3"/>
      <c r="D549" s="2"/>
      <c r="E549" s="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3"/>
      <c r="D550" s="2"/>
      <c r="E550" s="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3"/>
      <c r="D551" s="2"/>
      <c r="E551" s="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3"/>
      <c r="D552" s="2"/>
      <c r="E552" s="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3"/>
      <c r="D553" s="2"/>
      <c r="E553" s="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3"/>
      <c r="D554" s="2"/>
      <c r="E554" s="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3"/>
      <c r="D555" s="2"/>
      <c r="E555" s="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3"/>
      <c r="D556" s="2"/>
      <c r="E556" s="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3"/>
      <c r="D557" s="2"/>
      <c r="E557" s="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3"/>
      <c r="D558" s="2"/>
      <c r="E558" s="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3"/>
      <c r="D559" s="2"/>
      <c r="E559" s="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3"/>
      <c r="D560" s="2"/>
      <c r="E560" s="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3"/>
      <c r="D561" s="2"/>
      <c r="E561" s="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3"/>
      <c r="D562" s="2"/>
      <c r="E562" s="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3"/>
      <c r="D563" s="2"/>
      <c r="E563" s="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3"/>
      <c r="D564" s="2"/>
      <c r="E564" s="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3"/>
      <c r="D565" s="2"/>
      <c r="E565" s="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3"/>
      <c r="D566" s="2"/>
      <c r="E566" s="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3"/>
      <c r="D567" s="2"/>
      <c r="E567" s="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3"/>
      <c r="D568" s="2"/>
      <c r="E568" s="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3"/>
      <c r="D569" s="2"/>
      <c r="E569" s="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3"/>
      <c r="D570" s="2"/>
      <c r="E570" s="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3"/>
      <c r="D571" s="2"/>
      <c r="E571" s="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3"/>
      <c r="D572" s="2"/>
      <c r="E572" s="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3"/>
      <c r="D573" s="2"/>
      <c r="E573" s="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3"/>
      <c r="D574" s="2"/>
      <c r="E574" s="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3"/>
      <c r="D575" s="2"/>
      <c r="E575" s="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3"/>
      <c r="D576" s="2"/>
      <c r="E576" s="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3"/>
      <c r="D577" s="2"/>
      <c r="E577" s="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3"/>
      <c r="D578" s="2"/>
      <c r="E578" s="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3"/>
      <c r="D579" s="2"/>
      <c r="E579" s="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3"/>
      <c r="D580" s="2"/>
      <c r="E580" s="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3"/>
      <c r="D581" s="2"/>
      <c r="E581" s="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3"/>
      <c r="D582" s="2"/>
      <c r="E582" s="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3"/>
      <c r="D583" s="2"/>
      <c r="E583" s="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3"/>
      <c r="D584" s="2"/>
      <c r="E584" s="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3"/>
      <c r="D585" s="2"/>
      <c r="E585" s="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3"/>
      <c r="D586" s="2"/>
      <c r="E586" s="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3"/>
      <c r="D587" s="2"/>
      <c r="E587" s="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3"/>
      <c r="D588" s="2"/>
      <c r="E588" s="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3"/>
      <c r="D589" s="2"/>
      <c r="E589" s="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3"/>
      <c r="D590" s="2"/>
      <c r="E590" s="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3"/>
      <c r="D591" s="2"/>
      <c r="E591" s="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3"/>
      <c r="D592" s="2"/>
      <c r="E592" s="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3"/>
      <c r="D593" s="2"/>
      <c r="E593" s="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3"/>
      <c r="D594" s="2"/>
      <c r="E594" s="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3"/>
      <c r="D595" s="2"/>
      <c r="E595" s="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3"/>
      <c r="D596" s="2"/>
      <c r="E596" s="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3"/>
      <c r="D597" s="2"/>
      <c r="E597" s="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3"/>
      <c r="D598" s="2"/>
      <c r="E598" s="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3"/>
      <c r="D599" s="2"/>
      <c r="E599" s="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3"/>
      <c r="D600" s="2"/>
      <c r="E600" s="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3"/>
      <c r="D601" s="2"/>
      <c r="E601" s="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3"/>
      <c r="D602" s="2"/>
      <c r="E602" s="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3"/>
      <c r="D603" s="2"/>
      <c r="E603" s="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3"/>
      <c r="D604" s="2"/>
      <c r="E604" s="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3"/>
      <c r="D605" s="2"/>
      <c r="E605" s="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3"/>
      <c r="D606" s="2"/>
      <c r="E606" s="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3"/>
      <c r="D607" s="2"/>
      <c r="E607" s="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3"/>
      <c r="D608" s="2"/>
      <c r="E608" s="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3"/>
      <c r="D609" s="2"/>
      <c r="E609" s="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3"/>
      <c r="D610" s="2"/>
      <c r="E610" s="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3"/>
      <c r="D611" s="2"/>
      <c r="E611" s="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3"/>
      <c r="D612" s="2"/>
      <c r="E612" s="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3"/>
      <c r="D613" s="2"/>
      <c r="E613" s="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3"/>
      <c r="D614" s="2"/>
      <c r="E614" s="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3"/>
      <c r="D615" s="2"/>
      <c r="E615" s="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3"/>
      <c r="D616" s="2"/>
      <c r="E616" s="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3"/>
      <c r="D617" s="2"/>
      <c r="E617" s="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3"/>
      <c r="D618" s="2"/>
      <c r="E618" s="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3"/>
      <c r="D619" s="2"/>
      <c r="E619" s="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3"/>
      <c r="D620" s="2"/>
      <c r="E620" s="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3"/>
      <c r="D621" s="2"/>
      <c r="E621" s="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3"/>
      <c r="D622" s="2"/>
      <c r="E622" s="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3"/>
      <c r="D623" s="2"/>
      <c r="E623" s="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3"/>
      <c r="D624" s="2"/>
      <c r="E624" s="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3"/>
      <c r="D625" s="2"/>
      <c r="E625" s="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3"/>
      <c r="D626" s="2"/>
      <c r="E626" s="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3"/>
      <c r="D627" s="2"/>
      <c r="E627" s="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3"/>
      <c r="D628" s="2"/>
      <c r="E628" s="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3"/>
      <c r="D629" s="2"/>
      <c r="E629" s="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3"/>
      <c r="D630" s="2"/>
      <c r="E630" s="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3"/>
      <c r="D631" s="2"/>
      <c r="E631" s="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3"/>
      <c r="D632" s="2"/>
      <c r="E632" s="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3"/>
      <c r="D633" s="2"/>
      <c r="E633" s="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3"/>
      <c r="D634" s="2"/>
      <c r="E634" s="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3"/>
      <c r="D635" s="2"/>
      <c r="E635" s="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3"/>
      <c r="D636" s="2"/>
      <c r="E636" s="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3"/>
      <c r="D637" s="2"/>
      <c r="E637" s="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3"/>
      <c r="D638" s="2"/>
      <c r="E638" s="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3"/>
      <c r="D639" s="2"/>
      <c r="E639" s="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3"/>
      <c r="D640" s="2"/>
      <c r="E640" s="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3"/>
      <c r="D641" s="2"/>
      <c r="E641" s="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3"/>
      <c r="D642" s="2"/>
      <c r="E642" s="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3"/>
      <c r="D643" s="2"/>
      <c r="E643" s="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3"/>
      <c r="D644" s="2"/>
      <c r="E644" s="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3"/>
      <c r="D645" s="2"/>
      <c r="E645" s="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3"/>
      <c r="D646" s="2"/>
      <c r="E646" s="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3"/>
      <c r="D647" s="2"/>
      <c r="E647" s="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3"/>
      <c r="D648" s="2"/>
      <c r="E648" s="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3"/>
      <c r="D649" s="2"/>
      <c r="E649" s="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3"/>
      <c r="D650" s="2"/>
      <c r="E650" s="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3"/>
      <c r="D651" s="2"/>
      <c r="E651" s="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3"/>
      <c r="D652" s="2"/>
      <c r="E652" s="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3"/>
      <c r="D653" s="2"/>
      <c r="E653" s="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3"/>
      <c r="D654" s="2"/>
      <c r="E654" s="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3"/>
      <c r="D655" s="2"/>
      <c r="E655" s="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3"/>
      <c r="D656" s="2"/>
      <c r="E656" s="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3"/>
      <c r="D657" s="2"/>
      <c r="E657" s="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3"/>
      <c r="D658" s="2"/>
      <c r="E658" s="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3"/>
      <c r="D659" s="2"/>
      <c r="E659" s="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3"/>
      <c r="D660" s="2"/>
      <c r="E660" s="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3"/>
      <c r="D661" s="2"/>
      <c r="E661" s="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3"/>
      <c r="D662" s="2"/>
      <c r="E662" s="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3"/>
      <c r="D663" s="2"/>
      <c r="E663" s="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3"/>
      <c r="D664" s="2"/>
      <c r="E664" s="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3"/>
      <c r="D665" s="2"/>
      <c r="E665" s="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3"/>
      <c r="D666" s="2"/>
      <c r="E666" s="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3"/>
      <c r="D667" s="2"/>
      <c r="E667" s="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3"/>
      <c r="D668" s="2"/>
      <c r="E668" s="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3"/>
      <c r="D669" s="2"/>
      <c r="E669" s="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3"/>
      <c r="D670" s="2"/>
      <c r="E670" s="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3"/>
      <c r="D671" s="2"/>
      <c r="E671" s="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3"/>
      <c r="D672" s="2"/>
      <c r="E672" s="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3"/>
      <c r="D673" s="2"/>
      <c r="E673" s="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3"/>
      <c r="D674" s="2"/>
      <c r="E674" s="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3"/>
      <c r="D675" s="2"/>
      <c r="E675" s="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3"/>
      <c r="D676" s="2"/>
      <c r="E676" s="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3"/>
      <c r="D677" s="2"/>
      <c r="E677" s="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3"/>
      <c r="D678" s="2"/>
      <c r="E678" s="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3"/>
      <c r="D679" s="2"/>
      <c r="E679" s="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3"/>
      <c r="D680" s="2"/>
      <c r="E680" s="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3"/>
      <c r="D681" s="2"/>
      <c r="E681" s="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3"/>
      <c r="D682" s="2"/>
      <c r="E682" s="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3"/>
      <c r="D683" s="2"/>
      <c r="E683" s="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3"/>
      <c r="D684" s="2"/>
      <c r="E684" s="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3"/>
      <c r="D685" s="2"/>
      <c r="E685" s="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3"/>
      <c r="D686" s="2"/>
      <c r="E686" s="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3"/>
      <c r="D687" s="2"/>
      <c r="E687" s="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3"/>
      <c r="D688" s="2"/>
      <c r="E688" s="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3"/>
      <c r="D689" s="2"/>
      <c r="E689" s="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3"/>
      <c r="D690" s="2"/>
      <c r="E690" s="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3"/>
      <c r="D691" s="2"/>
      <c r="E691" s="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3"/>
      <c r="D692" s="2"/>
      <c r="E692" s="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3"/>
      <c r="D693" s="2"/>
      <c r="E693" s="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3"/>
      <c r="D694" s="2"/>
      <c r="E694" s="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3"/>
      <c r="D695" s="2"/>
      <c r="E695" s="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3"/>
      <c r="D696" s="2"/>
      <c r="E696" s="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3"/>
      <c r="D697" s="2"/>
      <c r="E697" s="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3"/>
      <c r="D698" s="2"/>
      <c r="E698" s="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3"/>
      <c r="D699" s="2"/>
      <c r="E699" s="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3"/>
      <c r="D700" s="2"/>
      <c r="E700" s="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3"/>
      <c r="D701" s="2"/>
      <c r="E701" s="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3"/>
      <c r="D702" s="2"/>
      <c r="E702" s="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3"/>
      <c r="D703" s="2"/>
      <c r="E703" s="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3"/>
      <c r="D704" s="2"/>
      <c r="E704" s="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3"/>
      <c r="D705" s="2"/>
      <c r="E705" s="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3"/>
      <c r="D706" s="2"/>
      <c r="E706" s="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3"/>
      <c r="D707" s="2"/>
      <c r="E707" s="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3"/>
      <c r="D708" s="2"/>
      <c r="E708" s="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3"/>
      <c r="D709" s="2"/>
      <c r="E709" s="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3"/>
      <c r="D710" s="2"/>
      <c r="E710" s="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3"/>
      <c r="D711" s="2"/>
      <c r="E711" s="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3"/>
      <c r="D712" s="2"/>
      <c r="E712" s="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3"/>
      <c r="D713" s="2"/>
      <c r="E713" s="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3"/>
      <c r="D714" s="2"/>
      <c r="E714" s="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3"/>
      <c r="D715" s="2"/>
      <c r="E715" s="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3"/>
      <c r="D716" s="2"/>
      <c r="E716" s="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3"/>
      <c r="D717" s="2"/>
      <c r="E717" s="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3"/>
      <c r="D718" s="2"/>
      <c r="E718" s="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3"/>
      <c r="D719" s="2"/>
      <c r="E719" s="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3"/>
      <c r="D720" s="2"/>
      <c r="E720" s="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3"/>
      <c r="D721" s="2"/>
      <c r="E721" s="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3"/>
      <c r="D722" s="2"/>
      <c r="E722" s="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3"/>
      <c r="D723" s="2"/>
      <c r="E723" s="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3"/>
      <c r="D724" s="2"/>
      <c r="E724" s="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3"/>
      <c r="D725" s="2"/>
      <c r="E725" s="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3"/>
      <c r="D726" s="2"/>
      <c r="E726" s="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3"/>
      <c r="D727" s="2"/>
      <c r="E727" s="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3"/>
      <c r="D728" s="2"/>
      <c r="E728" s="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3"/>
      <c r="D729" s="2"/>
      <c r="E729" s="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3"/>
      <c r="D730" s="2"/>
      <c r="E730" s="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3"/>
      <c r="D731" s="2"/>
      <c r="E731" s="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3"/>
      <c r="D732" s="2"/>
      <c r="E732" s="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3"/>
      <c r="D733" s="2"/>
      <c r="E733" s="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3"/>
      <c r="D734" s="2"/>
      <c r="E734" s="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3"/>
      <c r="D735" s="2"/>
      <c r="E735" s="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3"/>
      <c r="D736" s="2"/>
      <c r="E736" s="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3"/>
      <c r="D737" s="2"/>
      <c r="E737" s="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3"/>
      <c r="D738" s="2"/>
      <c r="E738" s="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3"/>
      <c r="D739" s="2"/>
      <c r="E739" s="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3"/>
      <c r="D740" s="2"/>
      <c r="E740" s="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3"/>
      <c r="D741" s="2"/>
      <c r="E741" s="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3"/>
      <c r="D742" s="2"/>
      <c r="E742" s="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3"/>
      <c r="D743" s="2"/>
      <c r="E743" s="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3"/>
      <c r="D744" s="2"/>
      <c r="E744" s="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3"/>
      <c r="D745" s="2"/>
      <c r="E745" s="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3"/>
      <c r="D746" s="2"/>
      <c r="E746" s="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3"/>
      <c r="D747" s="2"/>
      <c r="E747" s="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3"/>
      <c r="D748" s="2"/>
      <c r="E748" s="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3"/>
      <c r="D749" s="2"/>
      <c r="E749" s="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3"/>
      <c r="D750" s="2"/>
      <c r="E750" s="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3"/>
      <c r="D751" s="2"/>
      <c r="E751" s="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3"/>
      <c r="D752" s="2"/>
      <c r="E752" s="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3"/>
      <c r="D753" s="2"/>
      <c r="E753" s="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3"/>
      <c r="D754" s="2"/>
      <c r="E754" s="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3"/>
      <c r="D755" s="2"/>
      <c r="E755" s="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3"/>
      <c r="D756" s="2"/>
      <c r="E756" s="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3"/>
      <c r="D757" s="2"/>
      <c r="E757" s="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3"/>
      <c r="D758" s="2"/>
      <c r="E758" s="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3"/>
      <c r="D759" s="2"/>
      <c r="E759" s="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3"/>
      <c r="D760" s="2"/>
      <c r="E760" s="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3"/>
      <c r="D761" s="2"/>
      <c r="E761" s="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3"/>
      <c r="D762" s="2"/>
      <c r="E762" s="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3"/>
      <c r="D763" s="2"/>
      <c r="E763" s="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3"/>
      <c r="D764" s="2"/>
      <c r="E764" s="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3"/>
      <c r="D765" s="2"/>
      <c r="E765" s="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3"/>
      <c r="D766" s="2"/>
      <c r="E766" s="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3"/>
      <c r="D767" s="2"/>
      <c r="E767" s="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3"/>
      <c r="D768" s="2"/>
      <c r="E768" s="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3"/>
      <c r="D769" s="2"/>
      <c r="E769" s="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3"/>
      <c r="D770" s="2"/>
      <c r="E770" s="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3"/>
      <c r="D771" s="2"/>
      <c r="E771" s="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3"/>
      <c r="D772" s="2"/>
      <c r="E772" s="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3"/>
      <c r="D773" s="2"/>
      <c r="E773" s="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3"/>
      <c r="D774" s="2"/>
      <c r="E774" s="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3"/>
      <c r="D775" s="2"/>
      <c r="E775" s="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3"/>
      <c r="D776" s="2"/>
      <c r="E776" s="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3"/>
      <c r="D777" s="2"/>
      <c r="E777" s="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3"/>
      <c r="D778" s="2"/>
      <c r="E778" s="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3"/>
      <c r="D779" s="2"/>
      <c r="E779" s="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3"/>
      <c r="D780" s="2"/>
      <c r="E780" s="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3"/>
      <c r="D781" s="2"/>
      <c r="E781" s="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3"/>
      <c r="D782" s="2"/>
      <c r="E782" s="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3"/>
      <c r="D783" s="2"/>
      <c r="E783" s="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3"/>
      <c r="D784" s="2"/>
      <c r="E784" s="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3"/>
      <c r="D785" s="2"/>
      <c r="E785" s="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3"/>
      <c r="D786" s="2"/>
      <c r="E786" s="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3"/>
      <c r="D787" s="2"/>
      <c r="E787" s="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3"/>
      <c r="D788" s="2"/>
      <c r="E788" s="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3"/>
      <c r="D789" s="2"/>
      <c r="E789" s="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3"/>
      <c r="D790" s="2"/>
      <c r="E790" s="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3"/>
      <c r="D791" s="2"/>
      <c r="E791" s="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3"/>
      <c r="D792" s="2"/>
      <c r="E792" s="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3"/>
      <c r="D793" s="2"/>
      <c r="E793" s="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3"/>
      <c r="D794" s="2"/>
      <c r="E794" s="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3"/>
      <c r="D795" s="2"/>
      <c r="E795" s="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3"/>
      <c r="D796" s="2"/>
      <c r="E796" s="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3"/>
      <c r="D797" s="2"/>
      <c r="E797" s="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3"/>
      <c r="D798" s="2"/>
      <c r="E798" s="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3"/>
      <c r="D799" s="2"/>
      <c r="E799" s="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3"/>
      <c r="D800" s="2"/>
      <c r="E800" s="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3"/>
      <c r="D801" s="2"/>
      <c r="E801" s="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3"/>
      <c r="D802" s="2"/>
      <c r="E802" s="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3"/>
      <c r="D803" s="2"/>
      <c r="E803" s="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3"/>
      <c r="D804" s="2"/>
      <c r="E804" s="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3"/>
      <c r="D805" s="2"/>
      <c r="E805" s="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3"/>
      <c r="D806" s="2"/>
      <c r="E806" s="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3"/>
      <c r="D807" s="2"/>
      <c r="E807" s="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3"/>
      <c r="D808" s="2"/>
      <c r="E808" s="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3"/>
      <c r="D809" s="2"/>
      <c r="E809" s="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3"/>
      <c r="D810" s="2"/>
      <c r="E810" s="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3"/>
      <c r="D811" s="2"/>
      <c r="E811" s="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3"/>
      <c r="D812" s="2"/>
      <c r="E812" s="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3"/>
      <c r="D813" s="2"/>
      <c r="E813" s="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3"/>
      <c r="D814" s="2"/>
      <c r="E814" s="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3"/>
      <c r="D815" s="2"/>
      <c r="E815" s="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3"/>
      <c r="D816" s="2"/>
      <c r="E816" s="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3"/>
      <c r="D817" s="2"/>
      <c r="E817" s="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3"/>
      <c r="D818" s="2"/>
      <c r="E818" s="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3"/>
      <c r="D819" s="2"/>
      <c r="E819" s="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3"/>
      <c r="D820" s="2"/>
      <c r="E820" s="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3"/>
      <c r="D821" s="2"/>
      <c r="E821" s="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3"/>
      <c r="D822" s="2"/>
      <c r="E822" s="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3"/>
      <c r="D823" s="2"/>
      <c r="E823" s="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3"/>
      <c r="D824" s="2"/>
      <c r="E824" s="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3"/>
      <c r="D825" s="2"/>
      <c r="E825" s="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3"/>
      <c r="D826" s="2"/>
      <c r="E826" s="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3"/>
      <c r="D827" s="2"/>
      <c r="E827" s="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3"/>
      <c r="D828" s="2"/>
      <c r="E828" s="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3"/>
      <c r="D829" s="2"/>
      <c r="E829" s="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3"/>
      <c r="D830" s="2"/>
      <c r="E830" s="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3"/>
      <c r="D831" s="2"/>
      <c r="E831" s="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3"/>
      <c r="D832" s="2"/>
      <c r="E832" s="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3"/>
      <c r="D833" s="2"/>
      <c r="E833" s="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3"/>
      <c r="D834" s="2"/>
      <c r="E834" s="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3"/>
      <c r="D835" s="2"/>
      <c r="E835" s="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3"/>
      <c r="D836" s="2"/>
      <c r="E836" s="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3"/>
      <c r="D837" s="2"/>
      <c r="E837" s="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3"/>
      <c r="D838" s="2"/>
      <c r="E838" s="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3"/>
      <c r="D839" s="2"/>
      <c r="E839" s="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3"/>
      <c r="D840" s="2"/>
      <c r="E840" s="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3"/>
      <c r="D841" s="2"/>
      <c r="E841" s="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3"/>
      <c r="D842" s="2"/>
      <c r="E842" s="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3"/>
      <c r="D843" s="2"/>
      <c r="E843" s="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3"/>
      <c r="D844" s="2"/>
      <c r="E844" s="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3"/>
      <c r="D845" s="2"/>
      <c r="E845" s="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3"/>
      <c r="D846" s="2"/>
      <c r="E846" s="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3"/>
      <c r="D847" s="2"/>
      <c r="E847" s="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3"/>
      <c r="D848" s="2"/>
      <c r="E848" s="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3"/>
      <c r="D849" s="2"/>
      <c r="E849" s="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3"/>
      <c r="D850" s="2"/>
      <c r="E850" s="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3"/>
      <c r="D851" s="2"/>
      <c r="E851" s="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3"/>
      <c r="D852" s="2"/>
      <c r="E852" s="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3"/>
      <c r="D853" s="2"/>
      <c r="E853" s="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3"/>
      <c r="D854" s="2"/>
      <c r="E854" s="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3"/>
      <c r="D855" s="2"/>
      <c r="E855" s="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3"/>
      <c r="D856" s="2"/>
      <c r="E856" s="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3"/>
      <c r="D857" s="2"/>
      <c r="E857" s="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3"/>
      <c r="D858" s="2"/>
      <c r="E858" s="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3"/>
      <c r="D859" s="2"/>
      <c r="E859" s="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3"/>
      <c r="D860" s="2"/>
      <c r="E860" s="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3"/>
      <c r="D861" s="2"/>
      <c r="E861" s="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3"/>
      <c r="D862" s="2"/>
      <c r="E862" s="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3"/>
      <c r="D863" s="2"/>
      <c r="E863" s="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3"/>
      <c r="D864" s="2"/>
      <c r="E864" s="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3"/>
      <c r="D865" s="2"/>
      <c r="E865" s="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3"/>
      <c r="D866" s="2"/>
      <c r="E866" s="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3"/>
      <c r="D867" s="2"/>
      <c r="E867" s="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3"/>
      <c r="D868" s="2"/>
      <c r="E868" s="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3"/>
      <c r="D869" s="2"/>
      <c r="E869" s="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3"/>
      <c r="D870" s="2"/>
      <c r="E870" s="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3"/>
      <c r="D871" s="2"/>
      <c r="E871" s="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3"/>
      <c r="D872" s="2"/>
      <c r="E872" s="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3"/>
      <c r="D873" s="2"/>
      <c r="E873" s="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3"/>
      <c r="D874" s="2"/>
      <c r="E874" s="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3"/>
      <c r="D875" s="2"/>
      <c r="E875" s="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3"/>
      <c r="D876" s="2"/>
      <c r="E876" s="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3"/>
      <c r="D877" s="2"/>
      <c r="E877" s="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3"/>
      <c r="D878" s="2"/>
      <c r="E878" s="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3"/>
      <c r="D879" s="2"/>
      <c r="E879" s="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3"/>
      <c r="D880" s="2"/>
      <c r="E880" s="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3"/>
      <c r="D881" s="2"/>
      <c r="E881" s="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3"/>
      <c r="D882" s="2"/>
      <c r="E882" s="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3"/>
      <c r="D883" s="2"/>
      <c r="E883" s="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3"/>
      <c r="D884" s="2"/>
      <c r="E884" s="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3"/>
      <c r="D885" s="2"/>
      <c r="E885" s="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3"/>
      <c r="D886" s="2"/>
      <c r="E886" s="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3"/>
      <c r="D887" s="2"/>
      <c r="E887" s="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3"/>
      <c r="D888" s="2"/>
      <c r="E888" s="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3"/>
      <c r="D889" s="2"/>
      <c r="E889" s="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3"/>
      <c r="D890" s="2"/>
      <c r="E890" s="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3"/>
      <c r="D891" s="2"/>
      <c r="E891" s="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3"/>
      <c r="D892" s="2"/>
      <c r="E892" s="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3"/>
      <c r="D893" s="2"/>
      <c r="E893" s="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3"/>
      <c r="D894" s="2"/>
      <c r="E894" s="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3"/>
      <c r="D895" s="2"/>
      <c r="E895" s="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3"/>
      <c r="D896" s="2"/>
      <c r="E896" s="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3"/>
      <c r="D897" s="2"/>
      <c r="E897" s="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3"/>
      <c r="D898" s="2"/>
      <c r="E898" s="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3"/>
      <c r="D899" s="2"/>
      <c r="E899" s="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3"/>
      <c r="D900" s="2"/>
      <c r="E900" s="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3"/>
      <c r="D901" s="2"/>
      <c r="E901" s="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3"/>
      <c r="D902" s="2"/>
      <c r="E902" s="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3"/>
      <c r="D903" s="2"/>
      <c r="E903" s="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3"/>
      <c r="D904" s="2"/>
      <c r="E904" s="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3"/>
      <c r="D905" s="2"/>
      <c r="E905" s="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3"/>
      <c r="D906" s="2"/>
      <c r="E906" s="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3"/>
      <c r="D907" s="2"/>
      <c r="E907" s="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3"/>
      <c r="D908" s="2"/>
      <c r="E908" s="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3"/>
      <c r="D909" s="2"/>
      <c r="E909" s="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3"/>
      <c r="D910" s="2"/>
      <c r="E910" s="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3"/>
      <c r="D911" s="2"/>
      <c r="E911" s="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3"/>
      <c r="D912" s="2"/>
      <c r="E912" s="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3"/>
      <c r="D913" s="2"/>
      <c r="E913" s="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3"/>
      <c r="D914" s="2"/>
      <c r="E914" s="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3"/>
      <c r="D915" s="2"/>
      <c r="E915" s="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3"/>
      <c r="D916" s="2"/>
      <c r="E916" s="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3"/>
      <c r="D917" s="2"/>
      <c r="E917" s="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3"/>
      <c r="D918" s="2"/>
      <c r="E918" s="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3"/>
      <c r="D919" s="2"/>
      <c r="E919" s="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3"/>
      <c r="D920" s="2"/>
      <c r="E920" s="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3"/>
      <c r="D921" s="2"/>
      <c r="E921" s="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3"/>
      <c r="D922" s="2"/>
      <c r="E922" s="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3"/>
      <c r="D923" s="2"/>
      <c r="E923" s="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3"/>
      <c r="D924" s="2"/>
      <c r="E924" s="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3"/>
      <c r="D925" s="2"/>
      <c r="E925" s="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3"/>
      <c r="D926" s="2"/>
      <c r="E926" s="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3"/>
      <c r="D927" s="2"/>
      <c r="E927" s="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3"/>
      <c r="D928" s="2"/>
      <c r="E928" s="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3"/>
      <c r="D929" s="2"/>
      <c r="E929" s="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3"/>
      <c r="D930" s="2"/>
      <c r="E930" s="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3"/>
      <c r="D931" s="2"/>
      <c r="E931" s="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3"/>
      <c r="D932" s="2"/>
      <c r="E932" s="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3"/>
      <c r="D933" s="2"/>
      <c r="E933" s="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3"/>
      <c r="D934" s="2"/>
      <c r="E934" s="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3"/>
      <c r="D935" s="2"/>
      <c r="E935" s="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3"/>
      <c r="D936" s="2"/>
      <c r="E936" s="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3"/>
      <c r="D937" s="2"/>
      <c r="E937" s="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3"/>
      <c r="D938" s="2"/>
      <c r="E938" s="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3"/>
      <c r="D939" s="2"/>
      <c r="E939" s="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3"/>
      <c r="D940" s="2"/>
      <c r="E940" s="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3"/>
      <c r="D941" s="2"/>
      <c r="E941" s="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3"/>
      <c r="D942" s="2"/>
      <c r="E942" s="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3"/>
      <c r="D943" s="2"/>
      <c r="E943" s="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3"/>
      <c r="D944" s="2"/>
      <c r="E944" s="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3"/>
      <c r="D945" s="2"/>
      <c r="E945" s="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3"/>
      <c r="D946" s="2"/>
      <c r="E946" s="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3"/>
      <c r="D947" s="2"/>
      <c r="E947" s="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3"/>
      <c r="D948" s="2"/>
      <c r="E948" s="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3"/>
      <c r="D949" s="2"/>
      <c r="E949" s="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3"/>
      <c r="D950" s="2"/>
      <c r="E950" s="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3"/>
      <c r="D951" s="2"/>
      <c r="E951" s="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3"/>
      <c r="D952" s="2"/>
      <c r="E952" s="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3"/>
      <c r="D953" s="2"/>
      <c r="E953" s="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3"/>
      <c r="D954" s="2"/>
      <c r="E954" s="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3"/>
      <c r="D955" s="2"/>
      <c r="E955" s="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3"/>
      <c r="D956" s="2"/>
      <c r="E956" s="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3"/>
      <c r="D957" s="2"/>
      <c r="E957" s="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3"/>
      <c r="D958" s="2"/>
      <c r="E958" s="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3"/>
      <c r="D959" s="2"/>
      <c r="E959" s="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3"/>
      <c r="D960" s="2"/>
      <c r="E960" s="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3"/>
      <c r="D961" s="2"/>
      <c r="E961" s="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3"/>
      <c r="D962" s="2"/>
      <c r="E962" s="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3"/>
      <c r="D963" s="2"/>
      <c r="E963" s="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3"/>
      <c r="D964" s="2"/>
      <c r="E964" s="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3"/>
      <c r="D965" s="2"/>
      <c r="E965" s="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3"/>
      <c r="D966" s="2"/>
      <c r="E966" s="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3"/>
      <c r="D967" s="2"/>
      <c r="E967" s="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3"/>
      <c r="D968" s="2"/>
      <c r="E968" s="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3"/>
      <c r="D969" s="2"/>
      <c r="E969" s="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3"/>
      <c r="D970" s="2"/>
      <c r="E970" s="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3"/>
      <c r="D971" s="2"/>
      <c r="E971" s="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3"/>
      <c r="D972" s="2"/>
      <c r="E972" s="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3"/>
      <c r="D973" s="2"/>
      <c r="E973" s="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3"/>
      <c r="D974" s="2"/>
      <c r="E974" s="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3"/>
      <c r="D975" s="2"/>
      <c r="E975" s="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3"/>
      <c r="D976" s="2"/>
      <c r="E976" s="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3"/>
      <c r="D977" s="2"/>
      <c r="E977" s="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3"/>
      <c r="D978" s="2"/>
      <c r="E978" s="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3"/>
      <c r="D979" s="2"/>
      <c r="E979" s="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3"/>
      <c r="D980" s="2"/>
      <c r="E980" s="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3"/>
      <c r="D981" s="2"/>
      <c r="E981" s="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3"/>
      <c r="D982" s="2"/>
      <c r="E982" s="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3"/>
      <c r="D983" s="2"/>
      <c r="E983" s="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3"/>
      <c r="D984" s="2"/>
      <c r="E984" s="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3"/>
      <c r="D985" s="2"/>
      <c r="E985" s="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3"/>
      <c r="D986" s="2"/>
      <c r="E986" s="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3"/>
      <c r="D987" s="2"/>
      <c r="E987" s="4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3"/>
      <c r="D988" s="2"/>
      <c r="E988" s="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3"/>
      <c r="D989" s="2"/>
      <c r="E989" s="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3"/>
      <c r="D990" s="2"/>
      <c r="E990" s="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3"/>
      <c r="D991" s="2"/>
      <c r="E991" s="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3"/>
      <c r="D992" s="2"/>
      <c r="E992" s="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3"/>
      <c r="D993" s="2"/>
      <c r="E993" s="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3"/>
      <c r="D994" s="2"/>
      <c r="E994" s="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3"/>
      <c r="D995" s="2"/>
      <c r="E995" s="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3"/>
      <c r="D996" s="2"/>
      <c r="E996" s="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3"/>
      <c r="D997" s="2"/>
      <c r="E997" s="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3"/>
      <c r="D998" s="2"/>
      <c r="E998" s="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3"/>
      <c r="D999" s="2"/>
      <c r="E999" s="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3"/>
      <c r="D1000" s="2"/>
      <c r="E1000" s="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12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238</v>
      </c>
      <c r="C2" s="199" t="s">
        <v>239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57.477166484843117</v>
      </c>
      <c r="D5" s="292">
        <v>20.541691593525833</v>
      </c>
      <c r="E5" s="292">
        <v>15.036352505623215</v>
      </c>
      <c r="F5" s="292">
        <v>6.1123222802610364</v>
      </c>
      <c r="G5" s="292">
        <v>16.781623761420903</v>
      </c>
      <c r="H5" s="292">
        <v>43.286086273555711</v>
      </c>
      <c r="I5" s="292">
        <v>264.90654270042813</v>
      </c>
      <c r="J5" s="292">
        <v>131.80054508098493</v>
      </c>
      <c r="K5" s="292">
        <v>227.27002900966161</v>
      </c>
      <c r="L5" s="292">
        <v>267.5296435027862</v>
      </c>
      <c r="M5" s="292">
        <v>235.94855373100833</v>
      </c>
      <c r="N5" s="293">
        <v>141.03354799661807</v>
      </c>
      <c r="O5" s="294">
        <f t="shared" ref="O5:O16" si="0">MAX(C5:N5)</f>
        <v>267.5296435027862</v>
      </c>
      <c r="P5" s="295">
        <f t="shared" ref="P5:P16" si="1">MIN(C5:N5)</f>
        <v>6.1123222802610364</v>
      </c>
      <c r="Q5" s="294">
        <f>(mm!C5*Cl!C5+mm!D5*Cl!D5+mm!E5*Cl!E5+mm!F5*Cl!F5+mm!G5*Cl!G5+mm!H5*Cl!H5+mm!I5*Cl!I5+mm!J5*Cl!J5+mm!K5*Cl!K5+mm!L5*Cl!L5+mm!M5*Cl!M5+mm!N5*Cl!N5)/mm!O5</f>
        <v>92.901459275074444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21.667234539004628</v>
      </c>
      <c r="D6" s="292">
        <v>10.482088286987461</v>
      </c>
      <c r="E6" s="292">
        <v>3.4080580644539133</v>
      </c>
      <c r="F6" s="297">
        <v>3.2042964291369747</v>
      </c>
      <c r="G6" s="297">
        <v>8.4098693390481447</v>
      </c>
      <c r="H6" s="292">
        <v>3.7579401399033983</v>
      </c>
      <c r="I6" s="292">
        <v>208.02746343384854</v>
      </c>
      <c r="J6" s="292">
        <v>115.49710575209141</v>
      </c>
      <c r="K6" s="292">
        <v>109.26012917916994</v>
      </c>
      <c r="L6" s="292">
        <v>70.564768228058284</v>
      </c>
      <c r="M6" s="292">
        <v>147.40968375727655</v>
      </c>
      <c r="N6" s="293">
        <v>64.864147364107254</v>
      </c>
      <c r="O6" s="291">
        <f t="shared" si="0"/>
        <v>208.02746343384854</v>
      </c>
      <c r="P6" s="292">
        <f t="shared" si="1"/>
        <v>3.2042964291369747</v>
      </c>
      <c r="Q6" s="291">
        <f>(mm!C6*Cl!C6+mm!D6*Cl!D6+mm!E6*Cl!E6+mm!F6*Cl!F6+mm!G6*Cl!G6+mm!H6*Cl!H6+mm!I6*Cl!I6+mm!J6*Cl!J6+mm!K6*Cl!K6+mm!L6*Cl!L6+mm!M6*Cl!M6+mm!N6*Cl!N6)/mm!O6</f>
        <v>59.083122018279248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33.22752242190294</v>
      </c>
      <c r="D7" s="292">
        <v>15.039495224492107</v>
      </c>
      <c r="E7" s="292">
        <v>9.4356206945892342</v>
      </c>
      <c r="F7" s="292">
        <v>3.625418132494636</v>
      </c>
      <c r="G7" s="292">
        <v>5.3595200269355319</v>
      </c>
      <c r="H7" s="292">
        <v>42.383638928067704</v>
      </c>
      <c r="I7" s="292">
        <v>166.29709789708585</v>
      </c>
      <c r="J7" s="292">
        <v>138.70372768411804</v>
      </c>
      <c r="K7" s="292">
        <v>241.60375010370859</v>
      </c>
      <c r="L7" s="292">
        <v>218.50338553405166</v>
      </c>
      <c r="M7" s="292">
        <v>259.6344071960321</v>
      </c>
      <c r="N7" s="293">
        <v>114.08086506817114</v>
      </c>
      <c r="O7" s="291">
        <f t="shared" si="0"/>
        <v>259.6344071960321</v>
      </c>
      <c r="P7" s="292">
        <f t="shared" si="1"/>
        <v>3.625418132494636</v>
      </c>
      <c r="Q7" s="291">
        <f>(mm!C7*Cl!C7+mm!D7*Cl!D7+mm!E7*Cl!E7+mm!F7*Cl!F7+mm!G7*Cl!G7+mm!H7*Cl!H7+mm!I7*Cl!I7+mm!J7*Cl!J7+mm!K7*Cl!K7+mm!L7*Cl!L7+mm!M7*Cl!M7+mm!N7*Cl!N7)/mm!O7</f>
        <v>63.177361469186337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45.4</v>
      </c>
      <c r="D8" s="297">
        <v>8.1999999999999993</v>
      </c>
      <c r="E8" s="297">
        <v>11.9</v>
      </c>
      <c r="F8" s="297">
        <v>3.6</v>
      </c>
      <c r="G8" s="292">
        <v>7.4</v>
      </c>
      <c r="H8" s="292">
        <v>14.8</v>
      </c>
      <c r="I8" s="292">
        <v>33.1</v>
      </c>
      <c r="J8" s="292">
        <v>13.6</v>
      </c>
      <c r="K8" s="292">
        <v>158.80000000000001</v>
      </c>
      <c r="L8" s="297">
        <v>146.19999999999999</v>
      </c>
      <c r="M8" s="297">
        <v>62.7</v>
      </c>
      <c r="N8" s="293">
        <v>42.2</v>
      </c>
      <c r="O8" s="291">
        <f t="shared" si="0"/>
        <v>158.80000000000001</v>
      </c>
      <c r="P8" s="292">
        <f t="shared" si="1"/>
        <v>3.6</v>
      </c>
      <c r="Q8" s="302">
        <f>(mm!C8*Cl!C8+mm!D8*Cl!D8+mm!E8*Cl!E8+mm!F8*Cl!F8+mm!G8*Cl!G8+mm!H8*Cl!H8+mm!I8*Cl!I8+mm!J8*Cl!J8+mm!K8*Cl!K8+mm!L8*Cl!L8+mm!M8*Cl!M8+mm!N8*Cl!N8)/mm!O8</f>
        <v>19.746534993181726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20.6</v>
      </c>
      <c r="F9" s="292"/>
      <c r="G9" s="292">
        <v>81.3</v>
      </c>
      <c r="H9" s="292"/>
      <c r="I9" s="292"/>
      <c r="J9" s="292">
        <v>209</v>
      </c>
      <c r="K9" s="292"/>
      <c r="L9" s="292"/>
      <c r="M9" s="292">
        <v>1020</v>
      </c>
      <c r="N9" s="293"/>
      <c r="O9" s="291">
        <f t="shared" si="0"/>
        <v>1020</v>
      </c>
      <c r="P9" s="292">
        <f t="shared" si="1"/>
        <v>20.6</v>
      </c>
      <c r="Q9" s="302">
        <f>(mm!C9*Cl!C9+mm!D9*Cl!D9+mm!E9*Cl!E9+mm!F9*Cl!F9+mm!G9*Cl!G9+mm!H9*Cl!H9+mm!I9*Cl!I9+mm!J9*Cl!J9+mm!K9*Cl!K9+mm!L9*Cl!L9+mm!M9*Cl!M9+mm!N9*Cl!N9)/mm!O9</f>
        <v>281.82545454545453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17.202172494368778</v>
      </c>
      <c r="D10" s="292">
        <v>8.4943511139055516</v>
      </c>
      <c r="E10" s="292">
        <v>10.478763721101368</v>
      </c>
      <c r="F10" s="292">
        <v>12.673162380794505</v>
      </c>
      <c r="G10" s="292">
        <v>37.096032644273983</v>
      </c>
      <c r="H10" s="292">
        <v>20.87609212745285</v>
      </c>
      <c r="I10" s="292">
        <v>38.446596606750653</v>
      </c>
      <c r="J10" s="292">
        <v>28.499692661758388</v>
      </c>
      <c r="K10" s="292">
        <v>220.99461177268748</v>
      </c>
      <c r="L10" s="292">
        <v>113.22580718941791</v>
      </c>
      <c r="M10" s="292">
        <v>328.13340812924741</v>
      </c>
      <c r="N10" s="293">
        <v>85.119360035893379</v>
      </c>
      <c r="O10" s="291">
        <f t="shared" si="0"/>
        <v>328.13340812924741</v>
      </c>
      <c r="P10" s="292">
        <f t="shared" si="1"/>
        <v>8.4943511139055516</v>
      </c>
      <c r="Q10" s="291">
        <f>(mm!C10*Cl!C10+mm!D10*Cl!D10+mm!E10*Cl!E10+mm!F10*Cl!F10+mm!G10*Cl!G10+mm!H10*Cl!H10+mm!I10*Cl!I10+mm!J10*Cl!J10+mm!K10*Cl!K10+mm!L10*Cl!L10+mm!M10*Cl!M10+mm!N10*Cl!N10)/mm!O10</f>
        <v>43.511620714558582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44.9</v>
      </c>
      <c r="D11" s="292">
        <v>13.7</v>
      </c>
      <c r="E11" s="292">
        <v>7.7</v>
      </c>
      <c r="F11" s="292">
        <v>1.7</v>
      </c>
      <c r="G11" s="292">
        <v>113.5</v>
      </c>
      <c r="H11" s="292">
        <v>47</v>
      </c>
      <c r="I11" s="292">
        <v>10.5</v>
      </c>
      <c r="J11" s="292">
        <v>11.8</v>
      </c>
      <c r="K11" s="292">
        <v>593.5</v>
      </c>
      <c r="L11" s="292">
        <v>11.5</v>
      </c>
      <c r="M11" s="292">
        <v>109.7</v>
      </c>
      <c r="N11" s="293">
        <v>49.6</v>
      </c>
      <c r="O11" s="291">
        <f t="shared" si="0"/>
        <v>593.5</v>
      </c>
      <c r="P11" s="292">
        <f t="shared" si="1"/>
        <v>1.7</v>
      </c>
      <c r="Q11" s="291">
        <f>(mm!C11*Cl!C11+mm!D11*Cl!D11+mm!E11*Cl!E11+mm!F11*Cl!F11+mm!G11*Cl!G11+mm!H11*Cl!H11+mm!I11*Cl!I11+mm!J11*Cl!J11+mm!K11*Cl!K11+mm!L11*Cl!L11+mm!M11*Cl!M11+mm!N11*Cl!N11)/mm!O11</f>
        <v>30.482948294829484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2" t="s">
        <v>14</v>
      </c>
      <c r="C12" s="291">
        <v>247.75174165434345</v>
      </c>
      <c r="D12" s="292">
        <v>37.985658945493981</v>
      </c>
      <c r="E12" s="292">
        <v>13.134778162874866</v>
      </c>
      <c r="F12" s="292">
        <v>31.853395455086844</v>
      </c>
      <c r="G12" s="292">
        <v>28.189618281771491</v>
      </c>
      <c r="H12" s="292">
        <v>75.963225789273451</v>
      </c>
      <c r="I12" s="292">
        <v>68.031702965317777</v>
      </c>
      <c r="J12" s="292">
        <v>108.78359326392145</v>
      </c>
      <c r="K12" s="292">
        <v>422.89133887057199</v>
      </c>
      <c r="L12" s="292">
        <v>389.65288077210209</v>
      </c>
      <c r="M12" s="292">
        <v>323.6032785964174</v>
      </c>
      <c r="N12" s="293">
        <v>301.53893657344327</v>
      </c>
      <c r="O12" s="305">
        <f t="shared" si="0"/>
        <v>422.89133887057199</v>
      </c>
      <c r="P12" s="306">
        <f t="shared" si="1"/>
        <v>13.134778162874866</v>
      </c>
      <c r="Q12" s="291">
        <f>(mm!C12*Cl!C12+mm!D12*Cl!D12+mm!E12*Cl!E12+mm!F12*Cl!F12+mm!G12*Cl!G12+mm!H12*Cl!H12+mm!I12*Cl!I12+mm!J12*Cl!J12+mm!K12*Cl!K12+mm!L12*Cl!L12+mm!M12*Cl!M12+mm!N12*Cl!N12)/mm!O12</f>
        <v>170.12662524920836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238.37832354127005</v>
      </c>
      <c r="D13" s="308">
        <v>65.529457895291387</v>
      </c>
      <c r="E13" s="308">
        <v>9.4806611017520783</v>
      </c>
      <c r="F13" s="308">
        <v>44.532737141341478</v>
      </c>
      <c r="G13" s="308">
        <v>31.311706629055003</v>
      </c>
      <c r="H13" s="308">
        <v>88.993077214888729</v>
      </c>
      <c r="I13" s="308">
        <v>101.34112389248303</v>
      </c>
      <c r="J13" s="308">
        <v>160.48042530721145</v>
      </c>
      <c r="K13" s="308">
        <v>467.53422916010709</v>
      </c>
      <c r="L13" s="308">
        <v>376.81261496605293</v>
      </c>
      <c r="M13" s="308">
        <v>378.90048538215416</v>
      </c>
      <c r="N13" s="309">
        <v>266.30923943486687</v>
      </c>
      <c r="O13" s="307">
        <f t="shared" si="0"/>
        <v>467.53422916010709</v>
      </c>
      <c r="P13" s="308">
        <f t="shared" si="1"/>
        <v>9.4806611017520783</v>
      </c>
      <c r="Q13" s="307">
        <f>(mm!C13*Cl!C13+mm!D13*Cl!D13+mm!E13*Cl!E13+mm!F13*Cl!F13+mm!G13*Cl!G13+mm!H13*Cl!H13+mm!I13*Cl!I13+mm!J13*Cl!J13+mm!K13*Cl!K13+mm!L13*Cl!L13+mm!M13*Cl!M13+mm!N13*Cl!N13)/mm!O13</f>
        <v>197.06350365232902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32.44</v>
      </c>
      <c r="D14" s="312">
        <v>25.1</v>
      </c>
      <c r="E14" s="312">
        <v>12.41</v>
      </c>
      <c r="F14" s="312">
        <v>7.33</v>
      </c>
      <c r="G14" s="312">
        <v>12.41</v>
      </c>
      <c r="H14" s="312">
        <v>14.95</v>
      </c>
      <c r="I14" s="312">
        <v>12.13</v>
      </c>
      <c r="J14" s="312">
        <v>26.23</v>
      </c>
      <c r="K14" s="312">
        <v>150.9</v>
      </c>
      <c r="L14" s="312">
        <v>12.13</v>
      </c>
      <c r="M14" s="312">
        <v>23.98</v>
      </c>
      <c r="N14" s="313">
        <v>21.72</v>
      </c>
      <c r="O14" s="311">
        <f t="shared" si="0"/>
        <v>150.9</v>
      </c>
      <c r="P14" s="312">
        <f t="shared" si="1"/>
        <v>7.33</v>
      </c>
      <c r="Q14" s="311">
        <f>(mm!C14*Cl!C14+mm!D14*Cl!D14+mm!E14*Cl!E14+mm!F14*Cl!F14+mm!G14*Cl!G14+mm!H14*Cl!H14+mm!I14*Cl!I14+mm!J14*Cl!J14+mm!K14*Cl!K14+mm!L14*Cl!L14+mm!M14*Cl!M14+mm!N14*Cl!N14)/mm!O14</f>
        <v>16.486521397009863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45.698166431593791</v>
      </c>
      <c r="D15" s="292">
        <v>18.899858956276443</v>
      </c>
      <c r="E15" s="292">
        <v>11.001410437235542</v>
      </c>
      <c r="F15" s="292">
        <v>8.4626234132581093</v>
      </c>
      <c r="G15" s="292">
        <v>16.925246826516219</v>
      </c>
      <c r="H15" s="292">
        <v>20.874471086036671</v>
      </c>
      <c r="I15" s="292">
        <v>13.258110014104371</v>
      </c>
      <c r="J15" s="292">
        <v>99.294781382228479</v>
      </c>
      <c r="K15" s="292">
        <v>130.8885754583921</v>
      </c>
      <c r="L15" s="292">
        <v>15.796897038081804</v>
      </c>
      <c r="M15" s="292"/>
      <c r="N15" s="293"/>
      <c r="O15" s="291">
        <f t="shared" si="0"/>
        <v>130.8885754583921</v>
      </c>
      <c r="P15" s="292">
        <f t="shared" si="1"/>
        <v>8.4626234132581093</v>
      </c>
      <c r="Q15" s="291">
        <f>(mm!C15*Cl!C15+mm!D15*Cl!D15+mm!E15*Cl!E15+mm!F15*Cl!F15+mm!G15*Cl!G15+mm!H15*Cl!H15+mm!I15*Cl!I15+mm!J15*Cl!J15+mm!K15*Cl!K15+mm!L15*Cl!L15+mm!M15*Cl!M15+mm!N15*Cl!N15)/mm!O15</f>
        <v>22.630327112416694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31.610462879856382</v>
      </c>
      <c r="D16" s="292">
        <v>24.218230898811097</v>
      </c>
      <c r="E16" s="292">
        <v>5.3025917803305136</v>
      </c>
      <c r="F16" s="292">
        <v>5.8425569553680292</v>
      </c>
      <c r="G16" s="292">
        <v>19.803537326659757</v>
      </c>
      <c r="H16" s="292">
        <v>10.499921642375805</v>
      </c>
      <c r="I16" s="292">
        <v>20.782502849856055</v>
      </c>
      <c r="J16" s="292">
        <v>21.720733427362482</v>
      </c>
      <c r="K16" s="292">
        <v>185.04936530324395</v>
      </c>
      <c r="L16" s="292">
        <v>12.976022566995766</v>
      </c>
      <c r="M16" s="292">
        <v>37.517630465444292</v>
      </c>
      <c r="N16" s="293">
        <v>25.105782792665728</v>
      </c>
      <c r="O16" s="291">
        <f t="shared" si="0"/>
        <v>185.04936530324395</v>
      </c>
      <c r="P16" s="292">
        <f t="shared" si="1"/>
        <v>5.3025917803305136</v>
      </c>
      <c r="Q16" s="291">
        <f>(mm!C16*Cl!C16+mm!D16*Cl!D16+mm!E16*Cl!E16+mm!F16*Cl!F16+mm!G16*Cl!G16+mm!H16*Cl!H16+mm!I16*Cl!I16+mm!J16*Cl!J16+mm!K16*Cl!K16+mm!L16*Cl!L16+mm!M16*Cl!M16+mm!N16*Cl!N16)/mm!O16</f>
        <v>17.323563853181579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54.160789844851898</v>
      </c>
      <c r="D18" s="292">
        <v>14.950634696755994</v>
      </c>
      <c r="E18" s="292">
        <v>11.283497884344147</v>
      </c>
      <c r="F18" s="292">
        <v>6.2059238363892799</v>
      </c>
      <c r="G18" s="292">
        <v>13.540197461212975</v>
      </c>
      <c r="H18" s="292">
        <v>15.796897038081806</v>
      </c>
      <c r="I18" s="292">
        <v>18.053596614950635</v>
      </c>
      <c r="J18" s="292">
        <v>25.952045133991536</v>
      </c>
      <c r="K18" s="292">
        <v>454.44287729196049</v>
      </c>
      <c r="L18" s="292">
        <v>17.207334273624824</v>
      </c>
      <c r="M18" s="292">
        <v>36.10719322990127</v>
      </c>
      <c r="N18" s="293">
        <v>34.97884344146685</v>
      </c>
      <c r="O18" s="291">
        <f t="shared" ref="O18:O39" si="2">MAX(C18:N18)</f>
        <v>454.44287729196049</v>
      </c>
      <c r="P18" s="292">
        <f t="shared" ref="P18:P39" si="3">MIN(C18:N18)</f>
        <v>6.2059238363892799</v>
      </c>
      <c r="Q18" s="291">
        <f>(mm!C18*Cl!C18+mm!D18*Cl!D18+mm!E18*Cl!E18+mm!F18*Cl!F18+mm!G18*Cl!G18+mm!H18*Cl!H18+mm!I18*Cl!I18+mm!J18*Cl!J18+mm!K18*Cl!K18+mm!L18*Cl!L18+mm!M18*Cl!M18+mm!N18*Cl!N18)/mm!O18</f>
        <v>19.33182527494273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74.221195323377927</v>
      </c>
      <c r="D19" s="292">
        <v>24.578005748447744</v>
      </c>
      <c r="E19" s="292">
        <v>14.141653394627189</v>
      </c>
      <c r="F19" s="292">
        <v>37.270866719310575</v>
      </c>
      <c r="G19" s="292">
        <v>19.500861360102611</v>
      </c>
      <c r="H19" s="292">
        <v>28.244832251141446</v>
      </c>
      <c r="I19" s="292">
        <v>43.476265416176844</v>
      </c>
      <c r="J19" s="292">
        <v>172.09725658758686</v>
      </c>
      <c r="K19" s="292">
        <v>68.579923780772233</v>
      </c>
      <c r="L19" s="292">
        <v>65.477224432339085</v>
      </c>
      <c r="M19" s="292">
        <v>31.629595176704875</v>
      </c>
      <c r="N19" s="293">
        <v>39.809438913483142</v>
      </c>
      <c r="O19" s="291">
        <f t="shared" si="2"/>
        <v>172.09725658758686</v>
      </c>
      <c r="P19" s="292">
        <f t="shared" si="3"/>
        <v>14.141653394627189</v>
      </c>
      <c r="Q19" s="291">
        <f>(mm!C19*Cl!C19+mm!D19*Cl!D19+mm!E19*Cl!E19+mm!F19*Cl!F19+mm!G19*Cl!G19+mm!H19*Cl!H19+mm!I19*Cl!I19+mm!J19*Cl!J19+mm!K19*Cl!K19+mm!L19*Cl!L19+mm!M19*Cl!M19+mm!N19*Cl!N19)/mm!O19</f>
        <v>43.132523936847399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130.63391074943496</v>
      </c>
      <c r="D20" s="292">
        <v>58.425635004081947</v>
      </c>
      <c r="E20" s="292">
        <v>27.11657794262031</v>
      </c>
      <c r="F20" s="292">
        <v>72.528813860596202</v>
      </c>
      <c r="G20" s="292">
        <v>48.271346227391689</v>
      </c>
      <c r="H20" s="292">
        <v>57.861507849821386</v>
      </c>
      <c r="I20" s="292">
        <v>58.989762158342529</v>
      </c>
      <c r="J20" s="292">
        <v>318.77031669533511</v>
      </c>
      <c r="K20" s="292">
        <v>307.76983718725398</v>
      </c>
      <c r="L20" s="292">
        <v>82.683102637286481</v>
      </c>
      <c r="M20" s="292">
        <v>149.81423399429434</v>
      </c>
      <c r="N20" s="293">
        <v>130.06978359517439</v>
      </c>
      <c r="O20" s="291">
        <f t="shared" si="2"/>
        <v>318.77031669533511</v>
      </c>
      <c r="P20" s="292">
        <f t="shared" si="3"/>
        <v>27.11657794262031</v>
      </c>
      <c r="Q20" s="291">
        <f>(mm!C20*Cl!C20+mm!D20*Cl!D20+mm!E20*Cl!E20+mm!F20*Cl!F20+mm!G20*Cl!G20+mm!H20*Cl!H20+mm!I20*Cl!I20+mm!J20*Cl!J20+mm!K20*Cl!K20+mm!L20*Cl!L20+mm!M20*Cl!M20+mm!N20*Cl!N20)/mm!O20</f>
        <v>94.711651918566972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87.7</v>
      </c>
      <c r="D21" s="292">
        <v>41.8</v>
      </c>
      <c r="E21" s="292">
        <v>9.11</v>
      </c>
      <c r="F21" s="292">
        <v>31.2</v>
      </c>
      <c r="G21" s="292">
        <v>79.900000000000006</v>
      </c>
      <c r="H21" s="292">
        <v>27.9</v>
      </c>
      <c r="I21" s="292">
        <v>33.5</v>
      </c>
      <c r="J21" s="292">
        <v>186</v>
      </c>
      <c r="K21" s="292">
        <v>49.8</v>
      </c>
      <c r="L21" s="292">
        <v>32.200000000000003</v>
      </c>
      <c r="M21" s="292">
        <v>53.5</v>
      </c>
      <c r="N21" s="293">
        <v>51.4</v>
      </c>
      <c r="O21" s="291">
        <f t="shared" si="2"/>
        <v>186</v>
      </c>
      <c r="P21" s="292">
        <f t="shared" si="3"/>
        <v>9.11</v>
      </c>
      <c r="Q21" s="291">
        <f>(mm!C21*Cl!C21+mm!D21*Cl!D21+mm!E21*Cl!E21+mm!F21*Cl!F21+mm!G21*Cl!G21+mm!H21*Cl!H21+mm!I21*Cl!I21+mm!J21*Cl!J21+mm!K21*Cl!K21+mm!L21*Cl!L21+mm!M21*Cl!M21+mm!N21*Cl!N21)/mm!O21</f>
        <v>44.506293701642768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89.746449306261681</v>
      </c>
      <c r="D22" s="292">
        <v>70.464084830152757</v>
      </c>
      <c r="E22" s="292">
        <v>21.593388888996078</v>
      </c>
      <c r="F22" s="292">
        <v>31.847905908682925</v>
      </c>
      <c r="G22" s="292">
        <v>23.663148670556421</v>
      </c>
      <c r="H22" s="292">
        <v>47.983109587838079</v>
      </c>
      <c r="I22" s="292">
        <v>38.913086466974242</v>
      </c>
      <c r="J22" s="292">
        <v>110.54833316208817</v>
      </c>
      <c r="K22" s="292">
        <v>83.515875642534382</v>
      </c>
      <c r="L22" s="292">
        <v>64.675976521339877</v>
      </c>
      <c r="M22" s="292">
        <v>33.67684344146685</v>
      </c>
      <c r="N22" s="293">
        <v>50.03356840620593</v>
      </c>
      <c r="O22" s="291">
        <f t="shared" si="2"/>
        <v>110.54833316208817</v>
      </c>
      <c r="P22" s="292">
        <f t="shared" si="3"/>
        <v>21.593388888996078</v>
      </c>
      <c r="Q22" s="291">
        <f>(mm!C22*Cl!C22+mm!D22*Cl!D22+mm!E22*Cl!E22+mm!F22*Cl!F22+mm!G22*Cl!G22+mm!H22*Cl!H22+mm!I22*Cl!I22+mm!J22*Cl!J22+mm!K22*Cl!K22+mm!L22*Cl!L22+mm!M22*Cl!M22+mm!N22*Cl!N22)/mm!O22</f>
        <v>45.639215279145404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69.801705865477672</v>
      </c>
      <c r="D23" s="292">
        <v>30.210706341346878</v>
      </c>
      <c r="E23" s="292">
        <v>47.676021860798834</v>
      </c>
      <c r="F23" s="292">
        <v>23.747523932289514</v>
      </c>
      <c r="G23" s="292">
        <v>42.046431363990095</v>
      </c>
      <c r="H23" s="292">
        <v>51.49857492624087</v>
      </c>
      <c r="I23" s="292">
        <v>27.973329176835755</v>
      </c>
      <c r="J23" s="292">
        <v>169.31806300160912</v>
      </c>
      <c r="K23" s="292">
        <v>69.082699102973237</v>
      </c>
      <c r="L23" s="292">
        <v>25.030412822792194</v>
      </c>
      <c r="M23" s="292">
        <v>46.150192951165614</v>
      </c>
      <c r="N23" s="293">
        <v>77.675589126176135</v>
      </c>
      <c r="O23" s="291">
        <f t="shared" si="2"/>
        <v>169.31806300160912</v>
      </c>
      <c r="P23" s="292">
        <f t="shared" si="3"/>
        <v>23.747523932289514</v>
      </c>
      <c r="Q23" s="291">
        <f>(mm!C23*Cl!C23+mm!D23*Cl!D23+mm!E23*Cl!E23+mm!F23*Cl!F23+mm!G23*Cl!G23+mm!H23*Cl!H23+mm!I23*Cl!I23+mm!J23*Cl!J23+mm!K23*Cl!K23+mm!L23*Cl!L23+mm!M23*Cl!M23+mm!N23*Cl!N23)/mm!O23</f>
        <v>56.781053967971808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71.400000000000006</v>
      </c>
      <c r="D24" s="292">
        <v>56.4</v>
      </c>
      <c r="E24" s="292">
        <v>43.4</v>
      </c>
      <c r="F24" s="292">
        <v>15</v>
      </c>
      <c r="G24" s="292">
        <v>35.6</v>
      </c>
      <c r="H24" s="292">
        <v>48.1</v>
      </c>
      <c r="I24" s="292">
        <v>33.700000000000003</v>
      </c>
      <c r="J24" s="292">
        <v>170.8</v>
      </c>
      <c r="K24" s="292">
        <v>124.8</v>
      </c>
      <c r="L24" s="292">
        <v>20.9</v>
      </c>
      <c r="M24" s="292">
        <v>40.299999999999997</v>
      </c>
      <c r="N24" s="293">
        <v>61.7</v>
      </c>
      <c r="O24" s="291">
        <f t="shared" si="2"/>
        <v>170.8</v>
      </c>
      <c r="P24" s="292">
        <f t="shared" si="3"/>
        <v>15</v>
      </c>
      <c r="Q24" s="291">
        <f>(mm!C24*Cl!C24+mm!D24*Cl!D24+mm!E24*Cl!E24+mm!F24*Cl!F24+mm!G24*Cl!G24+mm!H24*Cl!H24+mm!I24*Cl!I24+mm!J24*Cl!J24+mm!K24*Cl!K24+mm!L24*Cl!L24+mm!M24*Cl!M24+mm!N24*Cl!N24)/mm!O24</f>
        <v>52.593579680094784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33.589520716958766</v>
      </c>
      <c r="D25" s="292">
        <v>15.797234539723602</v>
      </c>
      <c r="E25" s="306">
        <v>14.526665392683533</v>
      </c>
      <c r="F25" s="306">
        <v>20.484734869767518</v>
      </c>
      <c r="G25" s="306">
        <v>22.339435308718588</v>
      </c>
      <c r="H25" s="306">
        <v>27.52166174045103</v>
      </c>
      <c r="I25" s="306">
        <v>20.336140431939647</v>
      </c>
      <c r="J25" s="306">
        <v>65.257601442081295</v>
      </c>
      <c r="K25" s="306">
        <v>24.621350724408998</v>
      </c>
      <c r="L25" s="306">
        <v>18.008034229221902</v>
      </c>
      <c r="M25" s="306">
        <v>40.964950257401824</v>
      </c>
      <c r="N25" s="316">
        <v>22.063503102694224</v>
      </c>
      <c r="O25" s="305">
        <f t="shared" si="2"/>
        <v>65.257601442081295</v>
      </c>
      <c r="P25" s="306">
        <f t="shared" si="3"/>
        <v>14.526665392683533</v>
      </c>
      <c r="Q25" s="305">
        <f>(mm!C25*Cl!C25+mm!D25*Cl!D25+mm!E25*Cl!E25+mm!F25*Cl!F25+mm!G25*Cl!G25+mm!H25*Cl!H25+mm!I25*Cl!I25+mm!J25*Cl!J25+mm!K25*Cl!K25+mm!L25*Cl!L25+mm!M25*Cl!M25+mm!N25*Cl!N25)/mm!O25</f>
        <v>28.865639457059952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80.099999999999994</v>
      </c>
      <c r="D26" s="295">
        <v>22.3</v>
      </c>
      <c r="E26" s="295">
        <v>10.6</v>
      </c>
      <c r="F26" s="295">
        <v>21.3</v>
      </c>
      <c r="G26" s="295">
        <v>27.5</v>
      </c>
      <c r="H26" s="295">
        <v>31.5</v>
      </c>
      <c r="I26" s="295">
        <v>34.9</v>
      </c>
      <c r="J26" s="295">
        <v>112.7</v>
      </c>
      <c r="K26" s="295">
        <v>280.5</v>
      </c>
      <c r="L26" s="295">
        <v>277.8</v>
      </c>
      <c r="M26" s="295">
        <v>201</v>
      </c>
      <c r="N26" s="319">
        <v>203.2</v>
      </c>
      <c r="O26" s="294">
        <f t="shared" si="2"/>
        <v>280.5</v>
      </c>
      <c r="P26" s="295">
        <f t="shared" si="3"/>
        <v>10.6</v>
      </c>
      <c r="Q26" s="294">
        <f>(mm!C26*Cl!C26+mm!D26*Cl!D26+mm!E26*Cl!E26+mm!F26*Cl!F26+mm!G26*Cl!G26+mm!H26*Cl!H26+mm!I26*Cl!I26+mm!J26*Cl!J26+mm!K26*Cl!K26+mm!L26*Cl!L26+mm!M26*Cl!M26+mm!N26*Cl!N26)/mm!O26</f>
        <v>133.97049238941671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84.453666185650491</v>
      </c>
      <c r="D27" s="292">
        <v>27.321844332530151</v>
      </c>
      <c r="E27" s="292">
        <v>4.2437317635702385</v>
      </c>
      <c r="F27" s="292">
        <v>10.175445401825764</v>
      </c>
      <c r="G27" s="292">
        <v>7.6163610719322987</v>
      </c>
      <c r="H27" s="292">
        <v>17.584915744933561</v>
      </c>
      <c r="I27" s="292">
        <v>67.095374954262411</v>
      </c>
      <c r="J27" s="292">
        <v>120.43616176996549</v>
      </c>
      <c r="K27" s="292">
        <v>255.06108219933779</v>
      </c>
      <c r="L27" s="292">
        <v>339.56414186259445</v>
      </c>
      <c r="M27" s="292">
        <v>287.68933219597477</v>
      </c>
      <c r="N27" s="293">
        <v>242.73410608607614</v>
      </c>
      <c r="O27" s="291">
        <f t="shared" si="2"/>
        <v>339.56414186259445</v>
      </c>
      <c r="P27" s="292">
        <f t="shared" si="3"/>
        <v>4.2437317635702385</v>
      </c>
      <c r="Q27" s="291">
        <f>(mm!C27*Cl!C27+mm!D27*Cl!D27+mm!E27*Cl!E27+mm!F27*Cl!F27+mm!G27*Cl!G27+mm!H27*Cl!H27+mm!I27*Cl!I27+mm!J27*Cl!J27+mm!K27*Cl!K27+mm!L27*Cl!L27+mm!M27*Cl!M27+mm!N27*Cl!N27)/mm!O27</f>
        <v>141.43456214465769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64.873735205739877</v>
      </c>
      <c r="D28" s="292">
        <v>23.115888272994425</v>
      </c>
      <c r="E28" s="292">
        <v>2.9425674192296025</v>
      </c>
      <c r="F28" s="292">
        <v>11.299563408525295</v>
      </c>
      <c r="G28" s="292">
        <v>38.178930118542503</v>
      </c>
      <c r="H28" s="292">
        <v>10.612545972681426</v>
      </c>
      <c r="I28" s="292">
        <v>38.763383880641413</v>
      </c>
      <c r="J28" s="292">
        <v>83.906652130607881</v>
      </c>
      <c r="K28" s="292">
        <v>260.47206571209841</v>
      </c>
      <c r="L28" s="292">
        <v>295.55601966388662</v>
      </c>
      <c r="M28" s="292">
        <v>315.17361810732751</v>
      </c>
      <c r="N28" s="293">
        <v>208.37411642971813</v>
      </c>
      <c r="O28" s="291">
        <f t="shared" si="2"/>
        <v>315.17361810732751</v>
      </c>
      <c r="P28" s="292">
        <f t="shared" si="3"/>
        <v>2.9425674192296025</v>
      </c>
      <c r="Q28" s="291">
        <f>(mm!C28*Cl!C28+mm!D28*Cl!D28+mm!E28*Cl!E28+mm!F28*Cl!F28+mm!G28*Cl!G28+mm!H28*Cl!H28+mm!I28*Cl!I28+mm!J28*Cl!J28+mm!K28*Cl!K28+mm!L28*Cl!L28+mm!M28*Cl!M28+mm!N28*Cl!N28)/mm!O28</f>
        <v>132.55196533686589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62.9</v>
      </c>
      <c r="D29" s="292">
        <v>23.9</v>
      </c>
      <c r="E29" s="292">
        <v>8.3000000000000007</v>
      </c>
      <c r="F29" s="292">
        <v>10.199999999999999</v>
      </c>
      <c r="G29" s="292">
        <v>25.6</v>
      </c>
      <c r="H29" s="292">
        <v>13.8</v>
      </c>
      <c r="I29" s="292">
        <v>35.299999999999997</v>
      </c>
      <c r="J29" s="292">
        <v>72.5</v>
      </c>
      <c r="K29" s="292">
        <v>279.2</v>
      </c>
      <c r="L29" s="292">
        <v>333.4</v>
      </c>
      <c r="M29" s="292">
        <v>261</v>
      </c>
      <c r="N29" s="293">
        <v>299.60000000000002</v>
      </c>
      <c r="O29" s="291">
        <f t="shared" si="2"/>
        <v>333.4</v>
      </c>
      <c r="P29" s="292">
        <f t="shared" si="3"/>
        <v>8.3000000000000007</v>
      </c>
      <c r="Q29" s="291">
        <f>(mm!C29*Cl!C29+mm!D29*Cl!D29+mm!E29*Cl!E29+mm!F29*Cl!F29+mm!G29*Cl!G29+mm!H29*Cl!H29+mm!I29*Cl!I29+mm!J29*Cl!J29+mm!K29*Cl!K29+mm!L29*Cl!L29+mm!M29*Cl!M29+mm!N29*Cl!N29)/mm!O29</f>
        <v>142.44835146499364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23.2</v>
      </c>
      <c r="D30" s="292">
        <v>14.9</v>
      </c>
      <c r="E30" s="292">
        <v>9.4</v>
      </c>
      <c r="F30" s="292">
        <v>12.4</v>
      </c>
      <c r="G30" s="292">
        <v>39</v>
      </c>
      <c r="H30" s="292">
        <v>13.4</v>
      </c>
      <c r="I30" s="292">
        <v>17.5</v>
      </c>
      <c r="J30" s="292">
        <v>21.1</v>
      </c>
      <c r="K30" s="292">
        <v>69.7</v>
      </c>
      <c r="L30" s="292">
        <v>51.1</v>
      </c>
      <c r="M30" s="292">
        <v>25.8</v>
      </c>
      <c r="N30" s="293">
        <v>41.4</v>
      </c>
      <c r="O30" s="291">
        <f t="shared" si="2"/>
        <v>69.7</v>
      </c>
      <c r="P30" s="292">
        <f t="shared" si="3"/>
        <v>9.4</v>
      </c>
      <c r="Q30" s="291">
        <f>(mm!C30*Cl!C30+mm!D30*Cl!D30+mm!E30*Cl!E30+mm!F30*Cl!F30+mm!G30*Cl!G30+mm!H30*Cl!H30+mm!I30*Cl!I30+mm!J30*Cl!J30+mm!K30*Cl!K30+mm!L30*Cl!L30+mm!M30*Cl!M30+mm!N30*Cl!N30)/mm!O30</f>
        <v>21.512776443972481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40.091435613062238</v>
      </c>
      <c r="D31" s="292">
        <v>12.606043046357614</v>
      </c>
      <c r="E31" s="292">
        <v>13.939132009615069</v>
      </c>
      <c r="F31" s="292">
        <v>27.860910815939278</v>
      </c>
      <c r="G31" s="292">
        <v>56.64496644295302</v>
      </c>
      <c r="H31" s="292">
        <v>27.592736802695622</v>
      </c>
      <c r="I31" s="292">
        <v>28.302739726027394</v>
      </c>
      <c r="J31" s="292">
        <v>99.33004736011226</v>
      </c>
      <c r="K31" s="292">
        <v>38.636619718309859</v>
      </c>
      <c r="L31" s="292">
        <v>50.756697247706427</v>
      </c>
      <c r="M31" s="292">
        <v>20.101548672566373</v>
      </c>
      <c r="N31" s="293">
        <v>60.929550072568944</v>
      </c>
      <c r="O31" s="291">
        <f t="shared" si="2"/>
        <v>99.33004736011226</v>
      </c>
      <c r="P31" s="292">
        <f t="shared" si="3"/>
        <v>12.606043046357614</v>
      </c>
      <c r="Q31" s="291">
        <f>(mm!C31*Cl!C31+mm!D31*Cl!D31+mm!E31*Cl!E31+mm!F31*Cl!F31+mm!G31*Cl!G31+mm!H31*Cl!H31+mm!I31*Cl!I31+mm!J31*Cl!J31+mm!K31*Cl!K31+mm!L31*Cl!L31+mm!M31*Cl!M31+mm!N31*Cl!N31)/mm!O31</f>
        <v>40.892580915646235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31.24</v>
      </c>
      <c r="D32" s="292">
        <v>21.65</v>
      </c>
      <c r="E32" s="292">
        <v>9.5</v>
      </c>
      <c r="F32" s="292">
        <v>28.61</v>
      </c>
      <c r="G32" s="292">
        <v>41.75</v>
      </c>
      <c r="H32" s="292">
        <v>12.53</v>
      </c>
      <c r="I32" s="292">
        <v>52.96</v>
      </c>
      <c r="J32" s="292">
        <v>35.159999999999997</v>
      </c>
      <c r="K32" s="292">
        <v>62.38</v>
      </c>
      <c r="L32" s="292">
        <v>27.51</v>
      </c>
      <c r="M32" s="292">
        <v>22.23</v>
      </c>
      <c r="N32" s="293">
        <v>60.17</v>
      </c>
      <c r="O32" s="291">
        <f t="shared" si="2"/>
        <v>62.38</v>
      </c>
      <c r="P32" s="292">
        <f t="shared" si="3"/>
        <v>9.5</v>
      </c>
      <c r="Q32" s="291">
        <f>(mm!C32*Cl!C32+mm!D32*Cl!D32+mm!E32*Cl!E32+mm!F32*Cl!F32+mm!G32*Cl!G32+mm!H32*Cl!H32+mm!I32*Cl!I32+mm!J32*Cl!J32+mm!K32*Cl!K32+mm!L32*Cl!L32+mm!M32*Cl!M32+mm!N32*Cl!N32)/mm!O32</f>
        <v>24.023634705534132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16.50822522308648</v>
      </c>
      <c r="D33" s="292">
        <v>9.9420725654858213</v>
      </c>
      <c r="E33" s="292">
        <v>7.0625756939683422</v>
      </c>
      <c r="F33" s="292">
        <v>54.772359192796472</v>
      </c>
      <c r="G33" s="292">
        <v>38.645980253878697</v>
      </c>
      <c r="H33" s="292">
        <v>5.7487776859901567</v>
      </c>
      <c r="I33" s="292">
        <v>25.616760054177583</v>
      </c>
      <c r="J33" s="292">
        <v>30.136969127096073</v>
      </c>
      <c r="K33" s="292">
        <v>34.741778425888292</v>
      </c>
      <c r="L33" s="292">
        <v>22.511804746427913</v>
      </c>
      <c r="M33" s="292">
        <v>19.303738585003615</v>
      </c>
      <c r="N33" s="293">
        <v>21.034161267959171</v>
      </c>
      <c r="O33" s="291">
        <f t="shared" si="2"/>
        <v>54.772359192796472</v>
      </c>
      <c r="P33" s="292">
        <f t="shared" si="3"/>
        <v>5.7487776859901567</v>
      </c>
      <c r="Q33" s="291">
        <f>(mm!C33*Cl!C33+mm!D33*Cl!D33+mm!E33*Cl!E33+mm!F33*Cl!F33+mm!G33*Cl!G33+mm!H33*Cl!H33+mm!I33*Cl!I33+mm!J33*Cl!J33+mm!K33*Cl!K33+mm!L33*Cl!L33+mm!M33*Cl!M33+mm!N33*Cl!N33)/mm!O33</f>
        <v>12.710905418966217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18.14</v>
      </c>
      <c r="D34" s="292">
        <v>9.73</v>
      </c>
      <c r="E34" s="292">
        <v>4.0199999999999996</v>
      </c>
      <c r="F34" s="292">
        <v>6.94</v>
      </c>
      <c r="G34" s="292">
        <v>20.45</v>
      </c>
      <c r="H34" s="292">
        <v>4.57</v>
      </c>
      <c r="I34" s="292">
        <v>11.25</v>
      </c>
      <c r="J34" s="292">
        <v>11.09</v>
      </c>
      <c r="K34" s="292">
        <v>40</v>
      </c>
      <c r="L34" s="292">
        <v>24.29</v>
      </c>
      <c r="M34" s="292">
        <v>16.68</v>
      </c>
      <c r="N34" s="293">
        <v>23.75</v>
      </c>
      <c r="O34" s="291">
        <f t="shared" si="2"/>
        <v>40</v>
      </c>
      <c r="P34" s="292">
        <f t="shared" si="3"/>
        <v>4.0199999999999996</v>
      </c>
      <c r="Q34" s="291">
        <f>(mm!C34*Cl!C34+mm!D34*Cl!D34+mm!E34*Cl!E34+mm!F34*Cl!F34+mm!G34*Cl!G34+mm!H34*Cl!H34+mm!I34*Cl!I34+mm!J34*Cl!J34+mm!K34*Cl!K34+mm!L34*Cl!L34+mm!M34*Cl!M34+mm!N34*Cl!N34)/mm!O34</f>
        <v>11.66412836130751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26.1</v>
      </c>
      <c r="D35" s="292">
        <v>10</v>
      </c>
      <c r="E35" s="292">
        <v>4.3</v>
      </c>
      <c r="F35" s="292">
        <v>22.6</v>
      </c>
      <c r="G35" s="292">
        <v>5.5</v>
      </c>
      <c r="H35" s="292">
        <v>9.1</v>
      </c>
      <c r="I35" s="292">
        <v>20.9</v>
      </c>
      <c r="J35" s="292">
        <v>28.9</v>
      </c>
      <c r="K35" s="292">
        <v>100.8</v>
      </c>
      <c r="L35" s="292">
        <v>82.4</v>
      </c>
      <c r="M35" s="292">
        <v>45.7</v>
      </c>
      <c r="N35" s="293">
        <v>25.7</v>
      </c>
      <c r="O35" s="291">
        <f t="shared" si="2"/>
        <v>100.8</v>
      </c>
      <c r="P35" s="292">
        <f t="shared" si="3"/>
        <v>4.3</v>
      </c>
      <c r="Q35" s="291">
        <f>(mm!C35*Cl!C35+mm!D35*Cl!D35+mm!E35*Cl!E35+mm!F35*Cl!F35+mm!G35*Cl!G35+mm!H35*Cl!H35+mm!I35*Cl!I35+mm!J35*Cl!J35+mm!K35*Cl!K35+mm!L35*Cl!L35+mm!M35*Cl!M35+mm!N35*Cl!N35)/mm!O35</f>
        <v>27.490585433617781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20.454403846153845</v>
      </c>
      <c r="D36" s="292">
        <v>18.881729611384788</v>
      </c>
      <c r="E36" s="292">
        <v>9.1240969017798292</v>
      </c>
      <c r="F36" s="292">
        <v>43.397757817697936</v>
      </c>
      <c r="G36" s="292">
        <v>13.9</v>
      </c>
      <c r="H36" s="292">
        <v>7.2056049465240637</v>
      </c>
      <c r="I36" s="292">
        <v>11.62283306017326</v>
      </c>
      <c r="J36" s="292">
        <v>12.503665613665614</v>
      </c>
      <c r="K36" s="292">
        <v>30.147435897435898</v>
      </c>
      <c r="L36" s="292">
        <v>13.069971353544998</v>
      </c>
      <c r="M36" s="292">
        <v>17.68593533487298</v>
      </c>
      <c r="N36" s="293">
        <v>23.788659420289854</v>
      </c>
      <c r="O36" s="291">
        <f t="shared" si="2"/>
        <v>43.397757817697936</v>
      </c>
      <c r="P36" s="292">
        <f t="shared" si="3"/>
        <v>7.2056049465240637</v>
      </c>
      <c r="Q36" s="291">
        <f>(mm!C36*Cl!C36+mm!D36*Cl!D36+mm!E36*Cl!E36+mm!F36*Cl!F36+mm!G36*Cl!G36+mm!H36*Cl!H36+mm!I36*Cl!I36+mm!J36*Cl!J36+mm!K36*Cl!K36+mm!L36*Cl!L36+mm!M36*Cl!M36+mm!N36*Cl!N36)/mm!O36</f>
        <v>13.602731166489054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46.859863800602241</v>
      </c>
      <c r="D37" s="292">
        <v>13.627374640547011</v>
      </c>
      <c r="E37" s="292">
        <v>6.3887077492804627</v>
      </c>
      <c r="F37" s="292">
        <v>9.6125476206146381</v>
      </c>
      <c r="G37" s="292">
        <v>35.163925948908883</v>
      </c>
      <c r="H37" s="292">
        <v>6.0108923551368463</v>
      </c>
      <c r="I37" s="292">
        <v>13.82944802907763</v>
      </c>
      <c r="J37" s="292">
        <v>19.393993479708922</v>
      </c>
      <c r="K37" s="292">
        <v>52.698987654142819</v>
      </c>
      <c r="L37" s="292">
        <v>22.896667575538192</v>
      </c>
      <c r="M37" s="292">
        <v>24.531739398811872</v>
      </c>
      <c r="N37" s="293">
        <v>38.113906762434716</v>
      </c>
      <c r="O37" s="291">
        <f t="shared" si="2"/>
        <v>52.698987654142819</v>
      </c>
      <c r="P37" s="292">
        <f t="shared" si="3"/>
        <v>6.0108923551368463</v>
      </c>
      <c r="Q37" s="291">
        <f>(mm!C37*Cl!C37+mm!D37*Cl!D37+mm!E37*Cl!E37+mm!F37*Cl!F37+mm!G37*Cl!G37+mm!H37*Cl!H37+mm!I37*Cl!I37+mm!J37*Cl!J37+mm!K37*Cl!K37+mm!L37*Cl!L37+mm!M37*Cl!M37+mm!N37*Cl!N37)/mm!O37</f>
        <v>16.098817046263214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66.900000000000006</v>
      </c>
      <c r="D38" s="292">
        <v>12.1</v>
      </c>
      <c r="E38" s="292">
        <v>23.9</v>
      </c>
      <c r="F38" s="292">
        <v>73.8</v>
      </c>
      <c r="G38" s="292">
        <v>17.399999999999999</v>
      </c>
      <c r="H38" s="292">
        <v>28.3</v>
      </c>
      <c r="I38" s="292">
        <v>11.5</v>
      </c>
      <c r="J38" s="292">
        <v>37.200000000000003</v>
      </c>
      <c r="K38" s="292">
        <v>22.6</v>
      </c>
      <c r="L38" s="292">
        <v>61.4</v>
      </c>
      <c r="M38" s="292">
        <v>52</v>
      </c>
      <c r="N38" s="293">
        <v>102</v>
      </c>
      <c r="O38" s="291">
        <f t="shared" si="2"/>
        <v>102</v>
      </c>
      <c r="P38" s="292">
        <f t="shared" si="3"/>
        <v>11.5</v>
      </c>
      <c r="Q38" s="291">
        <f>(mm!C38*Cl!C38+mm!D38*Cl!D38+mm!E38*Cl!E38+mm!F38*Cl!F38+mm!G38*Cl!G38+mm!H38*Cl!H38+mm!I38*Cl!I38+mm!J38*Cl!J38+mm!K38*Cl!K38+mm!L38*Cl!L38+mm!M38*Cl!M38+mm!N38*Cl!N38)/mm!O38</f>
        <v>36.471162879710491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37.281200542924438</v>
      </c>
      <c r="D39" s="306">
        <v>50.646189746586273</v>
      </c>
      <c r="E39" s="306">
        <v>23.346258649157182</v>
      </c>
      <c r="F39" s="306">
        <v>53.989580113468776</v>
      </c>
      <c r="G39" s="306">
        <v>284.6622890832158</v>
      </c>
      <c r="H39" s="306">
        <v>12.541486111608254</v>
      </c>
      <c r="I39" s="306">
        <v>20.503325646090094</v>
      </c>
      <c r="J39" s="306">
        <v>45.204874225983097</v>
      </c>
      <c r="K39" s="306">
        <v>36.117939450978859</v>
      </c>
      <c r="L39" s="306">
        <v>26.033773306445863</v>
      </c>
      <c r="M39" s="306">
        <v>25.999033314214945</v>
      </c>
      <c r="N39" s="316">
        <v>51.070591630073721</v>
      </c>
      <c r="O39" s="305">
        <f t="shared" si="2"/>
        <v>284.6622890832158</v>
      </c>
      <c r="P39" s="306">
        <f t="shared" si="3"/>
        <v>12.541486111608254</v>
      </c>
      <c r="Q39" s="305">
        <f>(mm!C39*Cl!C39+mm!D39*Cl!D39+mm!E39*Cl!E39+mm!F39*Cl!F39+mm!G39*Cl!G39+mm!H39*Cl!H39+mm!I39*Cl!I39+mm!J39*Cl!J39+mm!K39*Cl!K39+mm!L39*Cl!L39+mm!M39*Cl!M39+mm!N39*Cl!N39)/mm!O39</f>
        <v>27.174368936348493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105.21060455198052</v>
      </c>
      <c r="D41" s="312">
        <v>18.61635362045768</v>
      </c>
      <c r="E41" s="312">
        <v>9.8723087381214967</v>
      </c>
      <c r="F41" s="312">
        <v>14.385364161262753</v>
      </c>
      <c r="G41" s="312">
        <v>85.465987075737516</v>
      </c>
      <c r="H41" s="312">
        <v>56.413192789265693</v>
      </c>
      <c r="I41" s="312">
        <v>65.157237671601877</v>
      </c>
      <c r="J41" s="312">
        <v>166.41891872833381</v>
      </c>
      <c r="K41" s="312">
        <v>413.22663718137125</v>
      </c>
      <c r="L41" s="312">
        <v>449.61314653044758</v>
      </c>
      <c r="M41" s="312">
        <v>321.55519889881452</v>
      </c>
      <c r="N41" s="313">
        <v>296.45132810759122</v>
      </c>
      <c r="O41" s="311">
        <f t="shared" ref="O41:O56" si="4">MAX(C41:N41)</f>
        <v>449.61314653044758</v>
      </c>
      <c r="P41" s="312">
        <f t="shared" ref="P41:P56" si="5">MIN(C41:N41)</f>
        <v>9.8723087381214967</v>
      </c>
      <c r="Q41" s="311">
        <f>(mm!C41*Cl!C41+mm!D41*Cl!D41+mm!E41*Cl!E41+mm!F41*Cl!F41+mm!G41*Cl!G41+mm!H41*Cl!H41+mm!I41*Cl!I41+mm!J41*Cl!J41+mm!K41*Cl!K41+mm!L41*Cl!L41+mm!M41*Cl!M41+mm!N41*Cl!N41)/mm!O41</f>
        <v>197.4666442614855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33.136407488092665</v>
      </c>
      <c r="D42" s="292">
        <v>15.8058241052609</v>
      </c>
      <c r="E42" s="292">
        <v>5.4746530585642414</v>
      </c>
      <c r="F42" s="292">
        <v>15.698954410707497</v>
      </c>
      <c r="G42" s="292">
        <v>22.283314025057141</v>
      </c>
      <c r="H42" s="292">
        <v>15.946191239129222</v>
      </c>
      <c r="I42" s="292">
        <v>25.453541448532789</v>
      </c>
      <c r="J42" s="292">
        <v>189.35596690191113</v>
      </c>
      <c r="K42" s="292">
        <v>347.0900103898548</v>
      </c>
      <c r="L42" s="292">
        <v>341.1529636558277</v>
      </c>
      <c r="M42" s="292">
        <v>187.46428716400087</v>
      </c>
      <c r="N42" s="293">
        <v>283.1064862334311</v>
      </c>
      <c r="O42" s="291">
        <f t="shared" si="4"/>
        <v>347.0900103898548</v>
      </c>
      <c r="P42" s="292">
        <f t="shared" si="5"/>
        <v>5.4746530585642414</v>
      </c>
      <c r="Q42" s="291">
        <f>(mm!C42*Cl!C42+mm!D42*Cl!D42+mm!E42*Cl!E42+mm!F42*Cl!F42+mm!G42*Cl!G42+mm!H42*Cl!H42+mm!I42*Cl!I42+mm!J42*Cl!J42+mm!K42*Cl!K42+mm!L42*Cl!L42+mm!M42*Cl!M42+mm!N42*Cl!N42)/mm!O42</f>
        <v>120.6326989535137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20.381733861061825</v>
      </c>
      <c r="D43" s="292">
        <v>11.5175307926947</v>
      </c>
      <c r="E43" s="292">
        <v>10.699779237561923</v>
      </c>
      <c r="F43" s="292">
        <v>39.385710344827579</v>
      </c>
      <c r="G43" s="292">
        <v>9.2541477272727271</v>
      </c>
      <c r="H43" s="292">
        <v>14.210981862037979</v>
      </c>
      <c r="I43" s="292">
        <v>25.913941050629901</v>
      </c>
      <c r="J43" s="292">
        <v>23.765956365380006</v>
      </c>
      <c r="K43" s="292">
        <v>28.939041616161617</v>
      </c>
      <c r="L43" s="292">
        <v>25.643228911593347</v>
      </c>
      <c r="M43" s="292">
        <v>30.268624273383828</v>
      </c>
      <c r="N43" s="293">
        <v>36.429429161265546</v>
      </c>
      <c r="O43" s="291">
        <f t="shared" si="4"/>
        <v>39.385710344827579</v>
      </c>
      <c r="P43" s="292">
        <f t="shared" si="5"/>
        <v>9.2541477272727271</v>
      </c>
      <c r="Q43" s="291">
        <f>(mm!C43*Cl!C43+mm!D43*Cl!D43+mm!E43*Cl!E43+mm!F43*Cl!F43+mm!G43*Cl!G43+mm!H43*Cl!H43+mm!I43*Cl!I43+mm!J43*Cl!J43+mm!K43*Cl!K43+mm!L43*Cl!L43+mm!M43*Cl!M43+mm!N43*Cl!N43)/mm!O43</f>
        <v>20.722365407863499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25.948900785815031</v>
      </c>
      <c r="D44" s="292">
        <v>11.916875115857341</v>
      </c>
      <c r="E44" s="292">
        <v>7.3169360467459192</v>
      </c>
      <c r="F44" s="292">
        <v>26.711871448720522</v>
      </c>
      <c r="G44" s="292">
        <v>15.908649163812211</v>
      </c>
      <c r="H44" s="292">
        <v>15.820188797098526</v>
      </c>
      <c r="I44" s="292">
        <v>13.044744791456779</v>
      </c>
      <c r="J44" s="292">
        <v>19.579754382429982</v>
      </c>
      <c r="K44" s="292">
        <v>146.94530630666935</v>
      </c>
      <c r="L44" s="292">
        <v>85.283691759016719</v>
      </c>
      <c r="M44" s="292">
        <v>55.571227080394912</v>
      </c>
      <c r="N44" s="293">
        <v>174.33004231311705</v>
      </c>
      <c r="O44" s="291">
        <f t="shared" si="4"/>
        <v>174.33004231311705</v>
      </c>
      <c r="P44" s="292">
        <f t="shared" si="5"/>
        <v>7.3169360467459192</v>
      </c>
      <c r="Q44" s="291">
        <f>(mm!C44*Cl!C44+mm!D44*Cl!D44+mm!E44*Cl!E44+mm!F44*Cl!F44+mm!G44*Cl!G44+mm!H44*Cl!H44+mm!I44*Cl!I44+mm!J44*Cl!J44+mm!K44*Cl!K44+mm!L44*Cl!L44+mm!M44*Cl!M44+mm!N44*Cl!N44)/mm!O44</f>
        <v>39.649651181444419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26.18</v>
      </c>
      <c r="D45" s="292">
        <v>15.52</v>
      </c>
      <c r="E45" s="292">
        <v>10.54</v>
      </c>
      <c r="F45" s="321">
        <v>107.49</v>
      </c>
      <c r="G45" s="292">
        <v>58.79</v>
      </c>
      <c r="H45" s="292">
        <v>23.97</v>
      </c>
      <c r="I45" s="292">
        <v>19.07</v>
      </c>
      <c r="J45" s="297">
        <v>47.11</v>
      </c>
      <c r="K45" s="292">
        <v>12.87</v>
      </c>
      <c r="L45" s="297">
        <v>14.67</v>
      </c>
      <c r="M45" s="292"/>
      <c r="N45" s="322">
        <v>30.46</v>
      </c>
      <c r="O45" s="291">
        <f t="shared" si="4"/>
        <v>107.49</v>
      </c>
      <c r="P45" s="292">
        <f t="shared" si="5"/>
        <v>10.54</v>
      </c>
      <c r="Q45" s="302">
        <f>(mm!C45*Cl!C45+mm!D45*Cl!D45+mm!E45*Cl!E45+mm!F45*Cl!F45+mm!G45*Cl!G45+mm!H45*Cl!H45+mm!I45*Cl!I45+mm!J45*Cl!J45+mm!K45*Cl!K45+mm!L45*Cl!L45+mm!M45*Cl!M45+mm!N45*Cl!N45)/mm!O45</f>
        <v>38.62190038922035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18.394292744973409</v>
      </c>
      <c r="D46" s="306">
        <v>8.0424043264590459</v>
      </c>
      <c r="E46" s="306">
        <v>11.225392740047832</v>
      </c>
      <c r="F46" s="306">
        <v>13.706934787425853</v>
      </c>
      <c r="G46" s="306">
        <v>23.954346846295159</v>
      </c>
      <c r="H46" s="306">
        <v>19.255697718983225</v>
      </c>
      <c r="I46" s="306">
        <v>16.923118660254211</v>
      </c>
      <c r="J46" s="306">
        <v>9.0773343064254615</v>
      </c>
      <c r="K46" s="306">
        <v>55.819085179193976</v>
      </c>
      <c r="L46" s="306">
        <v>120.47579954340972</v>
      </c>
      <c r="M46" s="306">
        <v>58.045280598469709</v>
      </c>
      <c r="N46" s="316">
        <v>121.67471039570758</v>
      </c>
      <c r="O46" s="305">
        <f t="shared" si="4"/>
        <v>121.67471039570758</v>
      </c>
      <c r="P46" s="306">
        <f t="shared" si="5"/>
        <v>8.0424043264590459</v>
      </c>
      <c r="Q46" s="305">
        <f>(mm!C46*Cl!C46+mm!D46*Cl!D46+mm!E46*Cl!E46+mm!F46*Cl!F46+mm!G46*Cl!G46+mm!H46*Cl!H46+mm!I46*Cl!I46+mm!J46*Cl!J46+mm!K46*Cl!K46+mm!L46*Cl!L46+mm!M46*Cl!M46+mm!N46*Cl!N46)/mm!O46</f>
        <v>34.624330041480796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40.200000000000003</v>
      </c>
      <c r="D47" s="295">
        <v>25.8</v>
      </c>
      <c r="E47" s="295">
        <v>9.42</v>
      </c>
      <c r="F47" s="295">
        <v>15.32</v>
      </c>
      <c r="G47" s="295">
        <v>15.05</v>
      </c>
      <c r="H47" s="295">
        <v>18.78</v>
      </c>
      <c r="I47" s="295">
        <v>38.4</v>
      </c>
      <c r="J47" s="295">
        <v>12.83</v>
      </c>
      <c r="K47" s="323">
        <v>135.91999999999999</v>
      </c>
      <c r="L47" s="324">
        <v>109.27</v>
      </c>
      <c r="M47" s="295">
        <v>56.92</v>
      </c>
      <c r="N47" s="319">
        <v>283</v>
      </c>
      <c r="O47" s="294">
        <f t="shared" si="4"/>
        <v>283</v>
      </c>
      <c r="P47" s="295">
        <f t="shared" si="5"/>
        <v>9.42</v>
      </c>
      <c r="Q47" s="294">
        <f>(mm!C47*Cl!C47+mm!D47*Cl!D47+mm!E47*Cl!E47+mm!F47*Cl!F47+mm!G47*Cl!G47+mm!H47*Cl!H47+mm!I47*Cl!I47+mm!J47*Cl!J47+mm!K47*Cl!K47+mm!L47*Cl!L47+mm!M47*Cl!M47+mm!N47*Cl!N47)/mm!O47</f>
        <v>41.092045003309067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40.1</v>
      </c>
      <c r="D48" s="292">
        <v>19.2</v>
      </c>
      <c r="E48" s="292">
        <v>6.2</v>
      </c>
      <c r="F48" s="292">
        <v>14.6</v>
      </c>
      <c r="G48" s="292">
        <v>10.5</v>
      </c>
      <c r="H48" s="292">
        <v>19.3</v>
      </c>
      <c r="I48" s="292">
        <v>35.9</v>
      </c>
      <c r="J48" s="292">
        <v>34.4</v>
      </c>
      <c r="K48" s="292">
        <v>87.7</v>
      </c>
      <c r="L48" s="292">
        <v>111.6</v>
      </c>
      <c r="M48" s="292">
        <v>92.9</v>
      </c>
      <c r="N48" s="293">
        <v>177.5</v>
      </c>
      <c r="O48" s="311">
        <f t="shared" si="4"/>
        <v>177.5</v>
      </c>
      <c r="P48" s="312">
        <f t="shared" si="5"/>
        <v>6.2</v>
      </c>
      <c r="Q48" s="311">
        <f>(mm!C48*Cl!C48+mm!D48*Cl!D48+mm!E48*Cl!E48+mm!F48*Cl!F48+mm!G48*Cl!G48+mm!H48*Cl!H48+mm!I48*Cl!I48+mm!J48*Cl!J48+mm!K48*Cl!K48+mm!L48*Cl!L48+mm!M48*Cl!M48+mm!N48*Cl!N48)/mm!O48</f>
        <v>40.540379008746356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18.315219201274775</v>
      </c>
      <c r="D49" s="292">
        <v>3.9314936301256087</v>
      </c>
      <c r="E49" s="292">
        <v>7.1620558511057428</v>
      </c>
      <c r="F49" s="292">
        <v>22.168875453139655</v>
      </c>
      <c r="G49" s="292">
        <v>12.353910681063855</v>
      </c>
      <c r="H49" s="292">
        <v>19.890454336652351</v>
      </c>
      <c r="I49" s="292">
        <v>25.035862175419339</v>
      </c>
      <c r="J49" s="292">
        <v>11.96555921971953</v>
      </c>
      <c r="K49" s="292">
        <v>76.139491961414791</v>
      </c>
      <c r="L49" s="292">
        <v>58.262859973885746</v>
      </c>
      <c r="M49" s="292">
        <v>55.91814320667234</v>
      </c>
      <c r="N49" s="293">
        <v>154.30462898447357</v>
      </c>
      <c r="O49" s="291">
        <f t="shared" si="4"/>
        <v>154.30462898447357</v>
      </c>
      <c r="P49" s="292">
        <f t="shared" si="5"/>
        <v>3.9314936301256087</v>
      </c>
      <c r="Q49" s="291">
        <f>(mm!C49*Cl!C49+mm!D49*Cl!D49+mm!E49*Cl!E49+mm!F49*Cl!F49+mm!G49*Cl!G49+mm!H49*Cl!H49+mm!I49*Cl!I49+mm!J49*Cl!J49+mm!K49*Cl!K49+mm!L49*Cl!L49+mm!M49*Cl!M49+mm!N49*Cl!N49)/mm!O49</f>
        <v>24.54106294874698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32.265083971816964</v>
      </c>
      <c r="D50" s="292">
        <v>16.415536560008132</v>
      </c>
      <c r="E50" s="292">
        <v>14.310258015810177</v>
      </c>
      <c r="F50" s="292">
        <v>81.885580606372926</v>
      </c>
      <c r="G50" s="292">
        <v>69.355320297768344</v>
      </c>
      <c r="H50" s="292">
        <v>95.322471017930781</v>
      </c>
      <c r="I50" s="292">
        <v>16.509763087016527</v>
      </c>
      <c r="J50" s="292">
        <v>47.844614907458237</v>
      </c>
      <c r="K50" s="292">
        <v>38.157951837520955</v>
      </c>
      <c r="L50" s="292">
        <v>197.23437939053079</v>
      </c>
      <c r="M50" s="292">
        <v>39.56171393187055</v>
      </c>
      <c r="N50" s="293">
        <v>241.30931830290706</v>
      </c>
      <c r="O50" s="291">
        <f t="shared" si="4"/>
        <v>241.30931830290706</v>
      </c>
      <c r="P50" s="292">
        <f t="shared" si="5"/>
        <v>14.310258015810177</v>
      </c>
      <c r="Q50" s="291">
        <f>(mm!C50*Cl!C50+mm!D50*Cl!D50+mm!E50*Cl!E50+mm!F50*Cl!F50+mm!G50*Cl!G50+mm!H50*Cl!H50+mm!I50*Cl!I50+mm!J50*Cl!J50+mm!K50*Cl!K50+mm!L50*Cl!L50+mm!M50*Cl!M50+mm!N50*Cl!N50)/mm!O50</f>
        <v>58.85631752224792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18.649999999999999</v>
      </c>
      <c r="D51" s="292">
        <v>10.16</v>
      </c>
      <c r="E51" s="292">
        <v>6.43</v>
      </c>
      <c r="F51" s="292">
        <v>13.24</v>
      </c>
      <c r="G51" s="292">
        <v>7.7</v>
      </c>
      <c r="H51" s="292">
        <v>23.63</v>
      </c>
      <c r="I51" s="292">
        <v>24.32</v>
      </c>
      <c r="J51" s="292">
        <v>25.66</v>
      </c>
      <c r="K51" s="292">
        <v>44.51</v>
      </c>
      <c r="L51" s="292">
        <v>68.91</v>
      </c>
      <c r="M51" s="292">
        <v>42.62</v>
      </c>
      <c r="N51" s="293">
        <v>172.1</v>
      </c>
      <c r="O51" s="291">
        <f t="shared" si="4"/>
        <v>172.1</v>
      </c>
      <c r="P51" s="292">
        <f t="shared" si="5"/>
        <v>6.43</v>
      </c>
      <c r="Q51" s="291">
        <f>(mm!C51*Cl!C51+mm!D51*Cl!D51+mm!E51*Cl!E51+mm!F51*Cl!F51+mm!G51*Cl!G51+mm!H51*Cl!H51+mm!I51*Cl!I51+mm!J51*Cl!J51+mm!K51*Cl!K51+mm!L51*Cl!L51+mm!M51*Cl!M51+mm!N51*Cl!N51)/mm!O51</f>
        <v>30.473869633551161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42.1</v>
      </c>
      <c r="D52" s="292">
        <v>11.5</v>
      </c>
      <c r="E52" s="292">
        <v>9.5</v>
      </c>
      <c r="F52" s="292">
        <v>9.1999999999999993</v>
      </c>
      <c r="G52" s="292">
        <v>10.199999999999999</v>
      </c>
      <c r="H52" s="292">
        <v>13.9</v>
      </c>
      <c r="I52" s="292">
        <v>14.1</v>
      </c>
      <c r="J52" s="292">
        <v>10</v>
      </c>
      <c r="K52" s="292">
        <v>50.3</v>
      </c>
      <c r="L52" s="292">
        <v>34.4</v>
      </c>
      <c r="M52" s="292">
        <v>22.7</v>
      </c>
      <c r="N52" s="293">
        <v>63.8</v>
      </c>
      <c r="O52" s="291">
        <f t="shared" si="4"/>
        <v>63.8</v>
      </c>
      <c r="P52" s="292">
        <f t="shared" si="5"/>
        <v>9.1999999999999993</v>
      </c>
      <c r="Q52" s="291">
        <f>(mm!C52*Cl!C52+mm!D52*Cl!D52+mm!E52*Cl!E52+mm!F52*Cl!F52+mm!G52*Cl!G52+mm!H52*Cl!H52+mm!I52*Cl!I52+mm!J52*Cl!J52+mm!K52*Cl!K52+mm!L52*Cl!L52+mm!M52*Cl!M52+mm!N52*Cl!N52)/mm!O52</f>
        <v>21.493049149037692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12.1</v>
      </c>
      <c r="D53" s="292">
        <v>6.9</v>
      </c>
      <c r="E53" s="292">
        <v>5.0999999999999996</v>
      </c>
      <c r="F53" s="292">
        <v>11.3</v>
      </c>
      <c r="G53" s="325">
        <v>9.5</v>
      </c>
      <c r="H53" s="326">
        <v>15.4</v>
      </c>
      <c r="I53" s="292">
        <v>9.8000000000000007</v>
      </c>
      <c r="J53" s="292">
        <v>6.8</v>
      </c>
      <c r="K53" s="292">
        <v>34.6</v>
      </c>
      <c r="L53" s="297">
        <v>23.2</v>
      </c>
      <c r="M53" s="292">
        <v>17.600000000000001</v>
      </c>
      <c r="N53" s="293">
        <v>45.4</v>
      </c>
      <c r="O53" s="291">
        <f t="shared" si="4"/>
        <v>45.4</v>
      </c>
      <c r="P53" s="292">
        <f t="shared" si="5"/>
        <v>5.0999999999999996</v>
      </c>
      <c r="Q53" s="291">
        <f>(mm!C53*Cl!C53+mm!D53*Cl!D53+mm!E53*Cl!E53+mm!F53*Cl!F53+mm!G53*Cl!G53+mm!H53*Cl!H53+mm!I53*Cl!I53+mm!J53*Cl!J53+mm!K53*Cl!K53+mm!L53*Cl!L53+mm!M53*Cl!M53+mm!N53*Cl!N53)/mm!O53</f>
        <v>12.472999309037435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62.6</v>
      </c>
      <c r="D54" s="292">
        <v>16</v>
      </c>
      <c r="E54" s="292">
        <v>6.7</v>
      </c>
      <c r="F54" s="292">
        <v>112.7</v>
      </c>
      <c r="G54" s="292">
        <v>37</v>
      </c>
      <c r="H54" s="292">
        <v>60.7</v>
      </c>
      <c r="I54" s="292">
        <v>65.3</v>
      </c>
      <c r="J54" s="292">
        <v>57.3</v>
      </c>
      <c r="K54" s="292">
        <v>38.700000000000003</v>
      </c>
      <c r="L54" s="292">
        <v>83.3</v>
      </c>
      <c r="M54" s="292">
        <v>85.6</v>
      </c>
      <c r="N54" s="293">
        <v>42.9</v>
      </c>
      <c r="O54" s="291">
        <f t="shared" si="4"/>
        <v>112.7</v>
      </c>
      <c r="P54" s="292">
        <f t="shared" si="5"/>
        <v>6.7</v>
      </c>
      <c r="Q54" s="291">
        <f>(mm!C54*Cl!C54+mm!D54*Cl!D54+mm!E54*Cl!E54+mm!F54*Cl!F54+mm!G54*Cl!G54+mm!H54*Cl!H54+mm!I54*Cl!I54+mm!J54*Cl!J54+mm!K54*Cl!K54+mm!L54*Cl!L54+mm!M54*Cl!M54+mm!N54*Cl!N54)/mm!O54</f>
        <v>50.072321111346284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64.463114000122644</v>
      </c>
      <c r="D55" s="292">
        <v>16.936381857323138</v>
      </c>
      <c r="E55" s="292">
        <v>20.756854964021898</v>
      </c>
      <c r="F55" s="292">
        <v>38.949997822008527</v>
      </c>
      <c r="G55" s="292">
        <v>23.099322080167429</v>
      </c>
      <c r="H55" s="292">
        <v>82.470322671063954</v>
      </c>
      <c r="I55" s="292">
        <v>91.745583988179177</v>
      </c>
      <c r="J55" s="292">
        <v>61.460033002387597</v>
      </c>
      <c r="K55" s="292">
        <v>43.037191796836694</v>
      </c>
      <c r="L55" s="292">
        <v>170.67511120755125</v>
      </c>
      <c r="M55" s="292">
        <v>75.227954468702194</v>
      </c>
      <c r="N55" s="293">
        <v>192.60100083080548</v>
      </c>
      <c r="O55" s="291">
        <f t="shared" si="4"/>
        <v>192.60100083080548</v>
      </c>
      <c r="P55" s="292">
        <f t="shared" si="5"/>
        <v>16.936381857323138</v>
      </c>
      <c r="Q55" s="291">
        <f>(mm!C55*Cl!C55+mm!D55*Cl!D55+mm!E55*Cl!E55+mm!F55*Cl!F55+mm!G55*Cl!G55+mm!H55*Cl!H55+mm!I55*Cl!I55+mm!J55*Cl!J55+mm!K55*Cl!K55+mm!L55*Cl!L55+mm!M55*Cl!M55+mm!N55*Cl!N55)/mm!O55</f>
        <v>59.911655169693809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36.200000000000003</v>
      </c>
      <c r="D56" s="308">
        <v>127.4</v>
      </c>
      <c r="E56" s="308">
        <v>35.700000000000003</v>
      </c>
      <c r="F56" s="308">
        <v>77</v>
      </c>
      <c r="G56" s="308">
        <v>201.3</v>
      </c>
      <c r="H56" s="308">
        <v>430.6</v>
      </c>
      <c r="I56" s="308">
        <v>49.8</v>
      </c>
      <c r="J56" s="308">
        <v>71.3</v>
      </c>
      <c r="K56" s="308">
        <v>35.799999999999997</v>
      </c>
      <c r="L56" s="308">
        <v>127.8</v>
      </c>
      <c r="M56" s="308">
        <v>388</v>
      </c>
      <c r="N56" s="309">
        <v>106.1</v>
      </c>
      <c r="O56" s="307">
        <f t="shared" si="4"/>
        <v>430.6</v>
      </c>
      <c r="P56" s="308">
        <f t="shared" si="5"/>
        <v>35.700000000000003</v>
      </c>
      <c r="Q56" s="307">
        <f>(mm!C56*Cl!C56+mm!D56*Cl!D56+mm!E56*Cl!E56+mm!F56*Cl!F56+mm!G56*Cl!G56+mm!H56*Cl!H56+mm!I56*Cl!I56+mm!J56*Cl!J56+mm!K56*Cl!K56+mm!L56*Cl!L56+mm!M56*Cl!M56+mm!N56*Cl!N56)/mm!O56</f>
        <v>141.62514668359407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199"/>
      <c r="C2" s="199" t="s">
        <v>240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588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12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19.884732190328453</v>
      </c>
      <c r="D5" s="292">
        <v>17.378991557461845</v>
      </c>
      <c r="E5" s="292">
        <v>24.430406369886239</v>
      </c>
      <c r="F5" s="292">
        <v>17.137756735643883</v>
      </c>
      <c r="G5" s="292">
        <v>22.938021794345776</v>
      </c>
      <c r="H5" s="292">
        <v>29.257905264297253</v>
      </c>
      <c r="I5" s="292">
        <v>33.046884369670039</v>
      </c>
      <c r="J5" s="292">
        <v>19.41402136429792</v>
      </c>
      <c r="K5" s="292">
        <v>31.868959887688426</v>
      </c>
      <c r="L5" s="292">
        <v>27.481728695835955</v>
      </c>
      <c r="M5" s="292">
        <v>35.180341804498113</v>
      </c>
      <c r="N5" s="293">
        <v>31.876296649029829</v>
      </c>
      <c r="O5" s="294">
        <f t="shared" ref="O5:O16" si="0">MAX(C5:N5)</f>
        <v>35.180341804498113</v>
      </c>
      <c r="P5" s="295">
        <f t="shared" ref="P5:P16" si="1">MIN(C5:N5)</f>
        <v>17.137756735643883</v>
      </c>
      <c r="Q5" s="294">
        <f>(mm!C5*H!C5+mm!D5*H!D5+mm!E5*H!E5+mm!F5*H!F5+mm!G5*H!G5+mm!H5*H!H5+mm!I5*H!I5+mm!J5*H!J5+mm!K5*H!K5+mm!L5*H!L5+mm!M5*H!M5+mm!N5*H!N5)/mm!O5</f>
        <v>25.119292570224243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2.1040289415811726</v>
      </c>
      <c r="D6" s="292">
        <v>14.332300345034508</v>
      </c>
      <c r="E6" s="292">
        <v>3.9235112232291351</v>
      </c>
      <c r="F6" s="297">
        <v>3.1935753963049285</v>
      </c>
      <c r="G6" s="297">
        <v>2.9220910000834142</v>
      </c>
      <c r="H6" s="292">
        <v>17.005399717803115</v>
      </c>
      <c r="I6" s="292">
        <v>11.992134055464028</v>
      </c>
      <c r="J6" s="292">
        <v>7.9027755675557989</v>
      </c>
      <c r="K6" s="292">
        <v>7.3193430930083654</v>
      </c>
      <c r="L6" s="292">
        <v>10.373414055512612</v>
      </c>
      <c r="M6" s="292">
        <v>17.840029504385246</v>
      </c>
      <c r="N6" s="293">
        <v>9.9304888129576714</v>
      </c>
      <c r="O6" s="291">
        <f t="shared" si="0"/>
        <v>17.840029504385246</v>
      </c>
      <c r="P6" s="292">
        <f t="shared" si="1"/>
        <v>2.1040289415811726</v>
      </c>
      <c r="Q6" s="291">
        <f>(mm!C6*H!C6+mm!D6*H!D6+mm!E6*H!E6+mm!F6*H!F6+mm!G6*H!G6+mm!H6*H!H6+mm!I6*H!I6+mm!J6*H!J6+mm!K6*H!K6+mm!L6*H!L6+mm!M6*H!M6+mm!N6*H!N6)/mm!O6</f>
        <v>10.617459050221813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14.133151920523215</v>
      </c>
      <c r="D7" s="292">
        <v>14.4920973903972</v>
      </c>
      <c r="E7" s="292">
        <v>21.036648676231266</v>
      </c>
      <c r="F7" s="292">
        <v>16.426500589138275</v>
      </c>
      <c r="G7" s="292">
        <v>12.814012850237255</v>
      </c>
      <c r="H7" s="292">
        <v>32.979193479438464</v>
      </c>
      <c r="I7" s="292">
        <v>40.515450478523533</v>
      </c>
      <c r="J7" s="292">
        <v>9.741738742257958</v>
      </c>
      <c r="K7" s="292">
        <v>23.637044518286466</v>
      </c>
      <c r="L7" s="292">
        <v>19.105599192737419</v>
      </c>
      <c r="M7" s="292">
        <v>31.368621114692669</v>
      </c>
      <c r="N7" s="293">
        <v>26.204802920057428</v>
      </c>
      <c r="O7" s="291">
        <f t="shared" si="0"/>
        <v>40.515450478523533</v>
      </c>
      <c r="P7" s="292">
        <f t="shared" si="1"/>
        <v>9.741738742257958</v>
      </c>
      <c r="Q7" s="291">
        <f>(mm!C7*H!C7+mm!D7*H!D7+mm!E7*H!E7+mm!F7*H!F7+mm!G7*H!G7+mm!H7*H!H7+mm!I7*H!I7+mm!J7*H!J7+mm!K7*H!K7+mm!L7*H!L7+mm!M7*H!M7+mm!N7*H!N7)/mm!O7</f>
        <v>20.356040267711023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0.51286138399136483</v>
      </c>
      <c r="D8" s="297">
        <v>5.8884365535558842</v>
      </c>
      <c r="E8" s="297">
        <v>3.0902954325135927</v>
      </c>
      <c r="F8" s="297">
        <v>3.0199517204020196</v>
      </c>
      <c r="G8" s="292">
        <v>3.6307805477010109</v>
      </c>
      <c r="H8" s="292">
        <v>5.2480746024977236</v>
      </c>
      <c r="I8" s="292">
        <v>17.782794100389236</v>
      </c>
      <c r="J8" s="292">
        <v>5.7543993733715668</v>
      </c>
      <c r="K8" s="292">
        <v>16.218100973589298</v>
      </c>
      <c r="L8" s="297">
        <v>2.8183829312644555</v>
      </c>
      <c r="M8" s="297">
        <v>19.498445997580465</v>
      </c>
      <c r="N8" s="293">
        <v>6.1659500186148231</v>
      </c>
      <c r="O8" s="291">
        <f t="shared" si="0"/>
        <v>19.498445997580465</v>
      </c>
      <c r="P8" s="292">
        <f t="shared" si="1"/>
        <v>0.51286138399136483</v>
      </c>
      <c r="Q8" s="302">
        <f>(mm!C8*H!C8+mm!D8*H!D8+mm!E8*H!E8+mm!F8*H!F8+mm!G8*H!G8+mm!H8*H!H8+mm!I8*H!I8+mm!J8*H!J8+mm!K8*H!K8+mm!L8*H!L8+mm!M8*H!M8+mm!N8*H!N8)/mm!O8</f>
        <v>5.0349047611593072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58.884365535558842</v>
      </c>
      <c r="F9" s="292"/>
      <c r="G9" s="292">
        <v>33.113112148259084</v>
      </c>
      <c r="H9" s="292"/>
      <c r="I9" s="292"/>
      <c r="J9" s="292">
        <v>18.197008586099834</v>
      </c>
      <c r="K9" s="292"/>
      <c r="L9" s="292"/>
      <c r="M9" s="292">
        <v>44.668359215096359</v>
      </c>
      <c r="N9" s="293"/>
      <c r="O9" s="291">
        <f t="shared" si="0"/>
        <v>58.884365535558842</v>
      </c>
      <c r="P9" s="292">
        <f t="shared" si="1"/>
        <v>18.197008586099834</v>
      </c>
      <c r="Q9" s="302">
        <f>(mm!C9*H!C9+mm!D9*H!D9+mm!E9*H!E9+mm!F9*H!F9+mm!G9*H!G9+mm!H9*H!H9+mm!I9*H!I9+mm!J9*H!J9+mm!K9*H!K9+mm!L9*H!L9+mm!M9*H!M9+mm!N9*H!N9)/mm!O9</f>
        <v>37.359054057379687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3.0408427616856044</v>
      </c>
      <c r="D10" s="292">
        <v>7.3949207405040678</v>
      </c>
      <c r="E10" s="292">
        <v>9.5226808087829937</v>
      </c>
      <c r="F10" s="292">
        <v>14.746686419304199</v>
      </c>
      <c r="G10" s="292">
        <v>27.483200302757357</v>
      </c>
      <c r="H10" s="292">
        <v>37.554502000958344</v>
      </c>
      <c r="I10" s="292">
        <v>37.645276389610792</v>
      </c>
      <c r="J10" s="292">
        <v>40.389620793050632</v>
      </c>
      <c r="K10" s="292">
        <v>44.369933148657857</v>
      </c>
      <c r="L10" s="292">
        <v>16.979987194887265</v>
      </c>
      <c r="M10" s="292">
        <v>23.00532731037756</v>
      </c>
      <c r="N10" s="293">
        <v>25.558529468727691</v>
      </c>
      <c r="O10" s="291">
        <f t="shared" si="0"/>
        <v>44.369933148657857</v>
      </c>
      <c r="P10" s="292">
        <f t="shared" si="1"/>
        <v>3.0408427616856044</v>
      </c>
      <c r="Q10" s="291">
        <f>(mm!C10*H!C10+mm!D10*H!D10+mm!E10*H!E10+mm!F10*H!F10+mm!G10*H!G10+mm!H10*H!H10+mm!I10*H!I10+mm!J10*H!J10+mm!K10*H!K10+mm!L10*H!L10+mm!M10*H!M10+mm!N10*H!N10)/mm!O10</f>
        <v>22.547239022517534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9.1201083935590983</v>
      </c>
      <c r="D11" s="292">
        <v>9.7723722095581138</v>
      </c>
      <c r="E11" s="292">
        <v>26.915348039269148</v>
      </c>
      <c r="F11" s="292">
        <v>4.4668359215096354</v>
      </c>
      <c r="G11" s="292">
        <v>37.153522909717289</v>
      </c>
      <c r="H11" s="292">
        <v>44.668359215096359</v>
      </c>
      <c r="I11" s="292">
        <v>20.417379446695282</v>
      </c>
      <c r="J11" s="292">
        <v>31.622776601683803</v>
      </c>
      <c r="K11" s="292">
        <v>45.70881896148753</v>
      </c>
      <c r="L11" s="292">
        <v>8.511380382023761</v>
      </c>
      <c r="M11" s="292">
        <v>3.8904514499428049</v>
      </c>
      <c r="N11" s="293">
        <v>30.199517204020204</v>
      </c>
      <c r="O11" s="291">
        <f t="shared" si="0"/>
        <v>45.70881896148753</v>
      </c>
      <c r="P11" s="292">
        <f t="shared" si="1"/>
        <v>3.8904514499428049</v>
      </c>
      <c r="Q11" s="291">
        <f>(mm!C11*H!C11+mm!D11*H!D11+mm!E11*H!E11+mm!F11*H!F11+mm!G11*H!G11+mm!H11*H!H11+mm!I11*H!I11+mm!J11*H!J11+mm!K11*H!K11+mm!L11*H!L11+mm!M11*H!M11+mm!N11*H!N11)/mm!O11</f>
        <v>17.796667942269284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0.34227857442428233</v>
      </c>
      <c r="D12" s="292">
        <v>16.67845385920732</v>
      </c>
      <c r="E12" s="292">
        <v>10.773476446531598</v>
      </c>
      <c r="F12" s="292">
        <v>14.045610587574981</v>
      </c>
      <c r="G12" s="292">
        <v>54.02844646411485</v>
      </c>
      <c r="H12" s="292">
        <v>4.7637948279156221</v>
      </c>
      <c r="I12" s="292">
        <v>39.650599599437477</v>
      </c>
      <c r="J12" s="292">
        <v>34.66271445179963</v>
      </c>
      <c r="K12" s="292">
        <v>35.139650522413689</v>
      </c>
      <c r="L12" s="292">
        <v>24.651216904044109</v>
      </c>
      <c r="M12" s="292">
        <v>42.162209653361273</v>
      </c>
      <c r="N12" s="293">
        <v>3.2034697579307072</v>
      </c>
      <c r="O12" s="305">
        <f t="shared" si="0"/>
        <v>54.02844646411485</v>
      </c>
      <c r="P12" s="306">
        <f t="shared" si="1"/>
        <v>0.34227857442428233</v>
      </c>
      <c r="Q12" s="291">
        <f>(mm!C12*H!C12+mm!D12*H!D12+mm!E12*H!E12+mm!F12*H!F12+mm!G12*H!G12+mm!H12*H!H12+mm!I12*H!I12+mm!J12*H!J12+mm!K12*H!K12+mm!L12*H!L12+mm!M12*H!M12+mm!N12*H!N12)/mm!O12</f>
        <v>20.966534915536798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49" t="s">
        <v>15</v>
      </c>
      <c r="C13" s="307">
        <v>1.5704695930417347</v>
      </c>
      <c r="D13" s="308">
        <v>27.978173779479381</v>
      </c>
      <c r="E13" s="308">
        <v>24.029028859544677</v>
      </c>
      <c r="F13" s="308">
        <v>18.99408481750503</v>
      </c>
      <c r="G13" s="308">
        <v>75.857757502918361</v>
      </c>
      <c r="H13" s="308">
        <v>25.963516058453958</v>
      </c>
      <c r="I13" s="308">
        <v>41.112507065322838</v>
      </c>
      <c r="J13" s="308">
        <v>32.036955484108653</v>
      </c>
      <c r="K13" s="308">
        <v>39.771950802128828</v>
      </c>
      <c r="L13" s="308">
        <v>22.194281820300919</v>
      </c>
      <c r="M13" s="308">
        <v>40.692810387356062</v>
      </c>
      <c r="N13" s="309">
        <v>18.501757399544633</v>
      </c>
      <c r="O13" s="307">
        <f t="shared" si="0"/>
        <v>75.857757502918361</v>
      </c>
      <c r="P13" s="308">
        <f t="shared" si="1"/>
        <v>1.5704695930417347</v>
      </c>
      <c r="Q13" s="307">
        <f>(mm!C13*H!C13+mm!D13*H!D13+mm!E13*H!E13+mm!F13*H!F13+mm!G13*H!G13+mm!H13*H!H13+mm!I13*H!I13+mm!J13*H!J13+mm!K13*H!K13+mm!L13*H!L13+mm!M13*H!M13+mm!N13*H!N13)/mm!O13</f>
        <v>27.367198878562892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10.471285480508985</v>
      </c>
      <c r="D14" s="312">
        <v>10</v>
      </c>
      <c r="E14" s="312">
        <v>22.387211385683386</v>
      </c>
      <c r="F14" s="312">
        <v>17.378008287493763</v>
      </c>
      <c r="G14" s="312">
        <v>26.302679918953825</v>
      </c>
      <c r="H14" s="312">
        <v>60.255958607435822</v>
      </c>
      <c r="I14" s="312">
        <v>33.884415613920289</v>
      </c>
      <c r="J14" s="312">
        <v>66.06934480075968</v>
      </c>
      <c r="K14" s="312">
        <v>147.91083881682084</v>
      </c>
      <c r="L14" s="312">
        <v>16.982436524617462</v>
      </c>
      <c r="M14" s="312">
        <v>56.234132519034915</v>
      </c>
      <c r="N14" s="313">
        <v>32.359365692962818</v>
      </c>
      <c r="O14" s="311">
        <f t="shared" si="0"/>
        <v>147.91083881682084</v>
      </c>
      <c r="P14" s="312">
        <f t="shared" si="1"/>
        <v>10</v>
      </c>
      <c r="Q14" s="311">
        <f>(mm!C14*H!C14+mm!D14*H!D14+mm!E14*H!E14+mm!F14*H!F14+mm!G14*H!G14+mm!H14*H!H14+mm!I14*H!I14+mm!J14*H!J14+mm!K14*H!K14+mm!L14*H!L14+mm!M14*H!M14+mm!N14*H!N14)/mm!O14</f>
        <v>31.592809170269685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1.3182567385564075</v>
      </c>
      <c r="D15" s="292">
        <v>13.803842646028839</v>
      </c>
      <c r="E15" s="292">
        <v>19.498445997580465</v>
      </c>
      <c r="F15" s="292">
        <v>8.9125093813374612</v>
      </c>
      <c r="G15" s="292">
        <v>56.234132519034915</v>
      </c>
      <c r="H15" s="292">
        <v>45.70881896148753</v>
      </c>
      <c r="I15" s="292">
        <v>37.153522909717289</v>
      </c>
      <c r="J15" s="292">
        <v>69.183097091893657</v>
      </c>
      <c r="K15" s="292">
        <v>89.125093813374633</v>
      </c>
      <c r="L15" s="292">
        <v>23.988329190194907</v>
      </c>
      <c r="M15" s="292"/>
      <c r="N15" s="293"/>
      <c r="O15" s="291">
        <f t="shared" si="0"/>
        <v>89.125093813374633</v>
      </c>
      <c r="P15" s="292">
        <f t="shared" si="1"/>
        <v>1.3182567385564075</v>
      </c>
      <c r="Q15" s="291">
        <f>(mm!C15*H!C15+mm!D15*H!D15+mm!E15*H!E15+mm!F15*H!F15+mm!G15*H!G15+mm!H15*H!H15+mm!I15*H!I15+mm!J15*H!J15+mm!K15*H!K15+mm!L15*H!L15+mm!M15*H!M15+mm!N15*H!N15)/mm!O15</f>
        <v>25.332430115289121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4.1294271493709989</v>
      </c>
      <c r="D16" s="292">
        <v>35.867415776956605</v>
      </c>
      <c r="E16" s="292">
        <v>44.775234857181907</v>
      </c>
      <c r="F16" s="292">
        <v>13.620265509241808</v>
      </c>
      <c r="G16" s="292">
        <v>6.8954306664209231</v>
      </c>
      <c r="H16" s="292">
        <v>8.4577006607835816</v>
      </c>
      <c r="I16" s="292">
        <v>33.729383082394065</v>
      </c>
      <c r="J16" s="292">
        <v>17.782794100389236</v>
      </c>
      <c r="K16" s="292">
        <v>0.26302679918953814</v>
      </c>
      <c r="L16" s="292">
        <v>0.93325430079699045</v>
      </c>
      <c r="M16" s="292">
        <v>39.810717055349699</v>
      </c>
      <c r="N16" s="293">
        <v>1.2589254117941662</v>
      </c>
      <c r="O16" s="291">
        <f t="shared" si="0"/>
        <v>44.775234857181907</v>
      </c>
      <c r="P16" s="292">
        <f t="shared" si="1"/>
        <v>0.26302679918953814</v>
      </c>
      <c r="Q16" s="291">
        <f>(mm!C16*H!C16+mm!D16*H!D16+mm!E16*H!E16+mm!F16*H!F16+mm!G16*H!G16+mm!H16*H!H16+mm!I16*H!I16+mm!J16*H!J16+mm!K16*H!K16+mm!L16*H!L16+mm!M16*H!M16+mm!N16*H!N16)/mm!O16</f>
        <v>20.642988966517422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21.379620895022335</v>
      </c>
      <c r="D18" s="292">
        <v>33.113112148259084</v>
      </c>
      <c r="E18" s="292">
        <v>37.153522909717289</v>
      </c>
      <c r="F18" s="292">
        <v>29.512092266663849</v>
      </c>
      <c r="G18" s="292">
        <v>53.703179637025336</v>
      </c>
      <c r="H18" s="292">
        <v>50.118723362727259</v>
      </c>
      <c r="I18" s="292">
        <v>46.773514128719818</v>
      </c>
      <c r="J18" s="292">
        <v>67.60829753919819</v>
      </c>
      <c r="K18" s="292">
        <v>17.782794100389236</v>
      </c>
      <c r="L18" s="292">
        <v>16.218100973589298</v>
      </c>
      <c r="M18" s="292">
        <v>41.686938347033561</v>
      </c>
      <c r="N18" s="293">
        <v>23.988329190194907</v>
      </c>
      <c r="O18" s="291">
        <f t="shared" ref="O18:O39" si="2">MAX(C18:N18)</f>
        <v>67.60829753919819</v>
      </c>
      <c r="P18" s="292">
        <f t="shared" ref="P18:P39" si="3">MIN(C18:N18)</f>
        <v>16.218100973589298</v>
      </c>
      <c r="Q18" s="291">
        <f>(mm!C18*H!C18+mm!D18*H!D18+mm!E18*H!E18+mm!F18*H!F18+mm!G18*H!G18+mm!H18*H!H18+mm!I18*H!I18+mm!J18*H!J18+mm!K18*H!K18+mm!L18*H!L18+mm!M18*H!M18+mm!N18*H!N18)/mm!O18</f>
        <v>37.677486104432241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1.9498445997580456</v>
      </c>
      <c r="D19" s="292">
        <v>8.9125093813374612</v>
      </c>
      <c r="E19" s="292">
        <v>7.2443596007499069</v>
      </c>
      <c r="F19" s="292">
        <v>10.232929922807537</v>
      </c>
      <c r="G19" s="292">
        <v>54.95408738576252</v>
      </c>
      <c r="H19" s="292">
        <v>36.307805477010106</v>
      </c>
      <c r="I19" s="292">
        <v>40.738027780411315</v>
      </c>
      <c r="J19" s="292">
        <v>52.480746024977257</v>
      </c>
      <c r="K19" s="292">
        <v>30.199517204020204</v>
      </c>
      <c r="L19" s="292">
        <v>29.512092266663849</v>
      </c>
      <c r="M19" s="292">
        <v>15.135612484362072</v>
      </c>
      <c r="N19" s="293">
        <v>29.512092266663849</v>
      </c>
      <c r="O19" s="291">
        <f t="shared" si="2"/>
        <v>54.95408738576252</v>
      </c>
      <c r="P19" s="292">
        <f t="shared" si="3"/>
        <v>1.9498445997580456</v>
      </c>
      <c r="Q19" s="291">
        <f>(mm!C19*H!C19+mm!D19*H!D19+mm!E19*H!E19+mm!F19*H!F19+mm!G19*H!G19+mm!H19*H!H19+mm!I19*H!I19+mm!J19*H!J19+mm!K19*H!K19+mm!L19*H!L19+mm!M19*H!M19+mm!N19*H!N19)/mm!O19</f>
        <v>25.448474381166971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4.1686938347033555</v>
      </c>
      <c r="D20" s="292">
        <v>12.022644346174133</v>
      </c>
      <c r="E20" s="292">
        <v>11.481536214968818</v>
      </c>
      <c r="F20" s="292">
        <v>1.6982436524617461</v>
      </c>
      <c r="G20" s="292">
        <v>26.915348039269148</v>
      </c>
      <c r="H20" s="292">
        <v>50.118723362727259</v>
      </c>
      <c r="I20" s="292">
        <v>37.153522909717289</v>
      </c>
      <c r="J20" s="292">
        <v>56.234132519034915</v>
      </c>
      <c r="K20" s="292">
        <v>64.565422903465532</v>
      </c>
      <c r="L20" s="292">
        <v>47.863009232263813</v>
      </c>
      <c r="M20" s="292">
        <v>51.28613839913649</v>
      </c>
      <c r="N20" s="293">
        <v>81.283051616409963</v>
      </c>
      <c r="O20" s="291">
        <f t="shared" si="2"/>
        <v>81.283051616409963</v>
      </c>
      <c r="P20" s="292">
        <f t="shared" si="3"/>
        <v>1.6982436524617461</v>
      </c>
      <c r="Q20" s="291">
        <f>(mm!C20*H!C20+mm!D20*H!D20+mm!E20*H!E20+mm!F20*H!F20+mm!G20*H!G20+mm!H20*H!H20+mm!I20*H!I20+mm!J20*H!J20+mm!K20*H!K20+mm!L20*H!L20+mm!M20*H!M20+mm!N20*H!N20)/mm!O20</f>
        <v>29.425760703687381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4.3651583224016575</v>
      </c>
      <c r="D21" s="292">
        <v>3.5481338923357533</v>
      </c>
      <c r="E21" s="292">
        <v>2.0417379446695274</v>
      </c>
      <c r="F21" s="292">
        <v>1.9498445997580456</v>
      </c>
      <c r="G21" s="292">
        <v>9.1201083935590983</v>
      </c>
      <c r="H21" s="292">
        <v>33.113112148259084</v>
      </c>
      <c r="I21" s="292">
        <v>42.657951880159267</v>
      </c>
      <c r="J21" s="292">
        <v>63.095734448019307</v>
      </c>
      <c r="K21" s="292">
        <v>43.651583224016569</v>
      </c>
      <c r="L21" s="292">
        <v>23.988329190194907</v>
      </c>
      <c r="M21" s="292">
        <v>52.480746024977257</v>
      </c>
      <c r="N21" s="293">
        <v>36.307805477010106</v>
      </c>
      <c r="O21" s="291">
        <f t="shared" si="2"/>
        <v>63.095734448019307</v>
      </c>
      <c r="P21" s="292">
        <f t="shared" si="3"/>
        <v>1.9498445997580456</v>
      </c>
      <c r="Q21" s="291">
        <f>(mm!C21*H!C21+mm!D21*H!D21+mm!E21*H!E21+mm!F21*H!F21+mm!G21*H!G21+mm!H21*H!H21+mm!I21*H!I21+mm!J21*H!J21+mm!K21*H!K21+mm!L21*H!L21+mm!M21*H!M21+mm!N21*H!N21)/mm!O21</f>
        <v>20.897220903840488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2.0216509766746089</v>
      </c>
      <c r="D22" s="292">
        <v>1.5902212232511665</v>
      </c>
      <c r="E22" s="292">
        <v>23.143828402096997</v>
      </c>
      <c r="F22" s="292">
        <v>13.977464217414964</v>
      </c>
      <c r="G22" s="292">
        <v>37.666824534601098</v>
      </c>
      <c r="H22" s="292">
        <v>46.529816507966459</v>
      </c>
      <c r="I22" s="292">
        <v>25.837379974068483</v>
      </c>
      <c r="J22" s="292">
        <v>34.507558946620989</v>
      </c>
      <c r="K22" s="292">
        <v>1.8194339497823693</v>
      </c>
      <c r="L22" s="292">
        <v>16.944363624600335</v>
      </c>
      <c r="M22" s="292">
        <v>46.685358297820656</v>
      </c>
      <c r="N22" s="293">
        <v>33.113112148259084</v>
      </c>
      <c r="O22" s="291">
        <f t="shared" si="2"/>
        <v>46.685358297820656</v>
      </c>
      <c r="P22" s="292">
        <f t="shared" si="3"/>
        <v>1.5902212232511665</v>
      </c>
      <c r="Q22" s="291">
        <f>(mm!C22*H!C22+mm!D22*H!D22+mm!E22*H!E22+mm!F22*H!F22+mm!G22*H!G22+mm!H22*H!H22+mm!I22*H!I22+mm!J22*H!J22+mm!K22*H!K22+mm!L22*H!L22+mm!M22*H!M22+mm!N22*H!N22)/mm!O22</f>
        <v>23.832205278271378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3.0902954325135927</v>
      </c>
      <c r="D23" s="292">
        <v>7.2443596007499069</v>
      </c>
      <c r="E23" s="292">
        <v>12.022644346174133</v>
      </c>
      <c r="F23" s="292">
        <v>2.6915348039269142</v>
      </c>
      <c r="G23" s="292">
        <v>64.565422903465532</v>
      </c>
      <c r="H23" s="292">
        <v>57.543993733715695</v>
      </c>
      <c r="I23" s="292">
        <v>45.70881896148753</v>
      </c>
      <c r="J23" s="292">
        <v>34.67368504525318</v>
      </c>
      <c r="K23" s="292">
        <v>3.3884415613920278</v>
      </c>
      <c r="L23" s="292">
        <v>25.118864315095834</v>
      </c>
      <c r="M23" s="292">
        <v>4.8977881936844669</v>
      </c>
      <c r="N23" s="293">
        <v>15.488166189124829</v>
      </c>
      <c r="O23" s="291">
        <f t="shared" si="2"/>
        <v>64.565422903465532</v>
      </c>
      <c r="P23" s="292">
        <f t="shared" si="3"/>
        <v>2.6915348039269142</v>
      </c>
      <c r="Q23" s="291">
        <f>(mm!C23*H!C23+mm!D23*H!D23+mm!E23*H!E23+mm!F23*H!F23+mm!G23*H!G23+mm!H23*H!H23+mm!I23*H!I23+mm!J23*H!J23+mm!K23*H!K23+mm!L23*H!L23+mm!M23*H!M23+mm!N23*H!N23)/mm!O23</f>
        <v>33.623535292435399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8.9125093813374612</v>
      </c>
      <c r="D24" s="292">
        <v>26.302679918953825</v>
      </c>
      <c r="E24" s="292">
        <v>21.379620895022335</v>
      </c>
      <c r="F24" s="292">
        <v>5.3703179637025338</v>
      </c>
      <c r="G24" s="292">
        <v>28.183829312644562</v>
      </c>
      <c r="H24" s="292">
        <v>64.565422903465532</v>
      </c>
      <c r="I24" s="292">
        <v>43.651583224016569</v>
      </c>
      <c r="J24" s="292">
        <v>70.794578438413737</v>
      </c>
      <c r="K24" s="292">
        <v>14.454397707459282</v>
      </c>
      <c r="L24" s="292">
        <v>29.512092266663849</v>
      </c>
      <c r="M24" s="292">
        <v>34.67368504525318</v>
      </c>
      <c r="N24" s="293">
        <v>35.481338923357541</v>
      </c>
      <c r="O24" s="291">
        <f t="shared" si="2"/>
        <v>70.794578438413737</v>
      </c>
      <c r="P24" s="292">
        <f t="shared" si="3"/>
        <v>5.3703179637025338</v>
      </c>
      <c r="Q24" s="291">
        <f>(mm!C24*H!C24+mm!D24*H!D24+mm!E24*H!E24+mm!F24*H!F24+mm!G24*H!G24+mm!H24*H!H24+mm!I24*H!I24+mm!J24*H!J24+mm!K24*H!K24+mm!L24*H!L24+mm!M24*H!M24+mm!N24*H!N24)/mm!O24</f>
        <v>35.764054401650313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7.4758557140880644</v>
      </c>
      <c r="D25" s="328"/>
      <c r="E25" s="306">
        <v>17.62113825015447</v>
      </c>
      <c r="F25" s="306">
        <v>24.070917745557441</v>
      </c>
      <c r="G25" s="306">
        <v>72.443596007499067</v>
      </c>
      <c r="H25" s="306">
        <v>41.810793218114298</v>
      </c>
      <c r="I25" s="306">
        <v>57.953125746839156</v>
      </c>
      <c r="J25" s="306">
        <v>13.362377745576049</v>
      </c>
      <c r="K25" s="306">
        <v>36.714997044884036</v>
      </c>
      <c r="L25" s="306">
        <v>31.528925208005269</v>
      </c>
      <c r="M25" s="306">
        <v>29.174253499723651</v>
      </c>
      <c r="N25" s="316">
        <v>56.308085521972963</v>
      </c>
      <c r="O25" s="305">
        <f t="shared" si="2"/>
        <v>72.443596007499067</v>
      </c>
      <c r="P25" s="306">
        <f t="shared" si="3"/>
        <v>7.4758557140880644</v>
      </c>
      <c r="Q25" s="305">
        <f>(mm!C25*H!C25+mm!E25*H!E25+mm!F25*H!F25+mm!G25*H!G25+mm!H25*H!H25+mm!I25*H!I25+mm!J25*H!J25+mm!K25*H!K25+mm!L25*H!L25+mm!M25*H!M25+mm!N25*H!N25)/(mm!O25-mm!D25)</f>
        <v>31.849408497375713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0.70794578438413736</v>
      </c>
      <c r="D26" s="295">
        <v>14.125375446227558</v>
      </c>
      <c r="E26" s="295">
        <v>11.481536214968818</v>
      </c>
      <c r="F26" s="295">
        <v>9.5499258602143726</v>
      </c>
      <c r="G26" s="295">
        <v>14.454397707459282</v>
      </c>
      <c r="H26" s="295">
        <v>12.882495516931352</v>
      </c>
      <c r="I26" s="295">
        <v>36.307805477010106</v>
      </c>
      <c r="J26" s="295">
        <v>30.199517204020204</v>
      </c>
      <c r="K26" s="295">
        <v>13.803842646028839</v>
      </c>
      <c r="L26" s="295">
        <v>12.022644346174133</v>
      </c>
      <c r="M26" s="295">
        <v>22.387211385683386</v>
      </c>
      <c r="N26" s="319">
        <v>10</v>
      </c>
      <c r="O26" s="294">
        <f t="shared" si="2"/>
        <v>36.307805477010106</v>
      </c>
      <c r="P26" s="295">
        <f t="shared" si="3"/>
        <v>0.70794578438413736</v>
      </c>
      <c r="Q26" s="294">
        <f>(mm!C26*H!C26+mm!D26*H!D26+mm!E26*H!E26+mm!F26*H!F26+mm!G26*H!G26+mm!H26*H!H26+mm!I26*H!I26+mm!J26*H!J26+mm!K26*H!K26+mm!L26*H!L26+mm!M26*H!M26+mm!N26*H!N26)/mm!O26</f>
        <v>16.583520968307681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3.1427806073310389</v>
      </c>
      <c r="D27" s="292">
        <v>32.873946914943794</v>
      </c>
      <c r="E27" s="292">
        <v>17.328666770941446</v>
      </c>
      <c r="F27" s="292">
        <v>11.593036587855154</v>
      </c>
      <c r="G27" s="292">
        <v>28.183829312644562</v>
      </c>
      <c r="H27" s="292">
        <v>17.829689167763</v>
      </c>
      <c r="I27" s="292">
        <v>39.880834026846223</v>
      </c>
      <c r="J27" s="292">
        <v>29.946194306674844</v>
      </c>
      <c r="K27" s="292">
        <v>37.79480001934445</v>
      </c>
      <c r="L27" s="292">
        <v>30.102824657138047</v>
      </c>
      <c r="M27" s="292">
        <v>41.387900455830994</v>
      </c>
      <c r="N27" s="293">
        <v>17.57003644832492</v>
      </c>
      <c r="O27" s="291">
        <f t="shared" si="2"/>
        <v>41.387900455830994</v>
      </c>
      <c r="P27" s="292">
        <f t="shared" si="3"/>
        <v>3.1427806073310389</v>
      </c>
      <c r="Q27" s="291">
        <f>(mm!C27*H!C27+mm!D27*H!D27+mm!E27*H!E27+mm!F27*H!F27+mm!G27*H!G27+mm!H27*H!H27+mm!I27*H!I27+mm!J27*H!J27+mm!K27*H!K27+mm!L27*H!L27+mm!M27*H!M27+mm!N27*H!N27)/mm!O27</f>
        <v>25.016104988874805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3.1477743808032925</v>
      </c>
      <c r="D28" s="292">
        <v>33.050958618744403</v>
      </c>
      <c r="E28" s="292">
        <v>15.622579152913477</v>
      </c>
      <c r="F28" s="292">
        <v>22.103214847374531</v>
      </c>
      <c r="G28" s="292">
        <v>54.691920718228424</v>
      </c>
      <c r="H28" s="292">
        <v>12.78087537305897</v>
      </c>
      <c r="I28" s="292">
        <v>37.626690720524046</v>
      </c>
      <c r="J28" s="292">
        <v>29.68290651490479</v>
      </c>
      <c r="K28" s="292">
        <v>35.912614105097376</v>
      </c>
      <c r="L28" s="292">
        <v>19.532118081673861</v>
      </c>
      <c r="M28" s="292">
        <v>32.232183796381904</v>
      </c>
      <c r="N28" s="293">
        <v>15.175465615627084</v>
      </c>
      <c r="O28" s="291">
        <f t="shared" si="2"/>
        <v>54.691920718228424</v>
      </c>
      <c r="P28" s="292">
        <f t="shared" si="3"/>
        <v>3.1477743808032925</v>
      </c>
      <c r="Q28" s="291">
        <f>(mm!C28*H!C28+mm!D28*H!D28+mm!E28*H!E28+mm!F28*H!F28+mm!G28*H!G28+mm!H28*H!H28+mm!I28*H!I28+mm!J28*H!J28+mm!K28*H!K28+mm!L28*H!L28+mm!M28*H!M28+mm!N28*H!N28)/mm!O28</f>
        <v>21.421800013864647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6.456542290346551</v>
      </c>
      <c r="D29" s="292">
        <v>26.302679918953825</v>
      </c>
      <c r="E29" s="292">
        <v>25.703957827688658</v>
      </c>
      <c r="F29" s="292">
        <v>8.9125093813374612</v>
      </c>
      <c r="G29" s="292">
        <v>30.199517204020204</v>
      </c>
      <c r="H29" s="292">
        <v>25.118864315095834</v>
      </c>
      <c r="I29" s="292">
        <v>58.884365535558842</v>
      </c>
      <c r="J29" s="292">
        <v>57.543993733715695</v>
      </c>
      <c r="K29" s="292">
        <v>48.977881936844675</v>
      </c>
      <c r="L29" s="292">
        <v>48.977881936844675</v>
      </c>
      <c r="M29" s="292">
        <v>54.95408738576252</v>
      </c>
      <c r="N29" s="293">
        <v>24.547089156850294</v>
      </c>
      <c r="O29" s="291">
        <f t="shared" si="2"/>
        <v>58.884365535558842</v>
      </c>
      <c r="P29" s="292">
        <f t="shared" si="3"/>
        <v>6.456542290346551</v>
      </c>
      <c r="Q29" s="291">
        <f>(mm!C29*H!C29+mm!D29*H!D29+mm!E29*H!E29+mm!F29*H!F29+mm!G29*H!G29+mm!H29*H!H29+mm!I29*H!I29+mm!J29*H!J29+mm!K29*H!K29+mm!L29*H!L29+mm!M29*H!M29+mm!N29*H!N29)/mm!O29</f>
        <v>36.782803051741702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13.489628825916535</v>
      </c>
      <c r="D30" s="292">
        <v>19.952623149688797</v>
      </c>
      <c r="E30" s="292">
        <v>31.622776601683803</v>
      </c>
      <c r="F30" s="292">
        <v>31.622776601683803</v>
      </c>
      <c r="G30" s="292">
        <v>50.118723362727259</v>
      </c>
      <c r="H30" s="292">
        <v>25.118864315095834</v>
      </c>
      <c r="I30" s="292">
        <v>79.432823472428254</v>
      </c>
      <c r="J30" s="292">
        <v>63.095734448019307</v>
      </c>
      <c r="K30" s="292">
        <v>39.810717055349699</v>
      </c>
      <c r="L30" s="292">
        <v>17.782794100389236</v>
      </c>
      <c r="M30" s="292">
        <v>25.118864315095834</v>
      </c>
      <c r="N30" s="293">
        <v>21.379620895022335</v>
      </c>
      <c r="O30" s="291">
        <f t="shared" si="2"/>
        <v>79.432823472428254</v>
      </c>
      <c r="P30" s="292">
        <f t="shared" si="3"/>
        <v>13.489628825916535</v>
      </c>
      <c r="Q30" s="291">
        <f>(mm!C30*H!C30+mm!D30*H!D30+mm!E30*H!E30+mm!F30*H!F30+mm!G30*H!G30+mm!H30*H!H30+mm!I30*H!I30+mm!J30*H!J30+mm!K30*H!K30+mm!L30*H!L30+mm!M30*H!M30+mm!N30*H!N30)/mm!O30</f>
        <v>30.780160802423069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7.288982992591782</v>
      </c>
      <c r="D31" s="292">
        <v>3.2781490009387992</v>
      </c>
      <c r="E31" s="292">
        <v>18.755145834122089</v>
      </c>
      <c r="F31" s="292">
        <v>0.76833703864965863</v>
      </c>
      <c r="G31" s="292">
        <v>18.831150157678298</v>
      </c>
      <c r="H31" s="292">
        <v>17.481733047158965</v>
      </c>
      <c r="I31" s="292">
        <v>67.221244124405445</v>
      </c>
      <c r="J31" s="292">
        <v>20.234767616687318</v>
      </c>
      <c r="K31" s="292">
        <v>31.70223337536553</v>
      </c>
      <c r="L31" s="292">
        <v>29.137915187838512</v>
      </c>
      <c r="M31" s="292">
        <v>27.347055450473885</v>
      </c>
      <c r="N31" s="293">
        <v>19.637860195270033</v>
      </c>
      <c r="O31" s="291">
        <f t="shared" si="2"/>
        <v>67.221244124405445</v>
      </c>
      <c r="P31" s="292">
        <f t="shared" si="3"/>
        <v>0.76833703864965863</v>
      </c>
      <c r="Q31" s="291">
        <f>(mm!C31*H!C31+mm!D31*H!D31+mm!E31*H!E31+mm!F31*H!F31+mm!G31*H!G31+mm!H31*H!H31+mm!I31*H!I31+mm!J31*H!J31+mm!K31*H!K31+mm!L31*H!L31+mm!M31*H!M31+mm!N31*H!N31)/mm!O31</f>
        <v>21.038121650101189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16.982436524617462</v>
      </c>
      <c r="D32" s="292">
        <v>16.218100973589298</v>
      </c>
      <c r="E32" s="292">
        <v>18.620871366628663</v>
      </c>
      <c r="F32" s="292">
        <v>9.3325430079699068</v>
      </c>
      <c r="G32" s="292">
        <v>66.06934480075968</v>
      </c>
      <c r="H32" s="292">
        <v>22.387211385683386</v>
      </c>
      <c r="I32" s="292">
        <v>95.49925860214374</v>
      </c>
      <c r="J32" s="292">
        <v>63.095734448019307</v>
      </c>
      <c r="K32" s="292">
        <v>26.302679918953825</v>
      </c>
      <c r="L32" s="292">
        <v>28.183829312644562</v>
      </c>
      <c r="M32" s="292">
        <v>38.904514499428053</v>
      </c>
      <c r="N32" s="293">
        <v>30.199517204020204</v>
      </c>
      <c r="O32" s="291">
        <f t="shared" si="2"/>
        <v>95.49925860214374</v>
      </c>
      <c r="P32" s="292">
        <f t="shared" si="3"/>
        <v>9.3325430079699068</v>
      </c>
      <c r="Q32" s="291">
        <f>(mm!C32*H!C32+mm!D32*H!D32+mm!E32*H!E32+mm!F32*H!F32+mm!G32*H!G32+mm!H32*H!H32+mm!I32*H!I32+mm!J32*H!J32+mm!K32*H!K32+mm!L32*H!L32+mm!M32*H!M32+mm!N32*H!N32)/mm!O32</f>
        <v>30.787129789975054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6.7837602848963439</v>
      </c>
      <c r="D33" s="292">
        <v>12.793780746708316</v>
      </c>
      <c r="E33" s="292">
        <v>23.580543004412078</v>
      </c>
      <c r="F33" s="292">
        <v>17.296734674742272</v>
      </c>
      <c r="G33" s="292">
        <v>34.67368504525318</v>
      </c>
      <c r="H33" s="292">
        <v>8.9083474116045007</v>
      </c>
      <c r="I33" s="292">
        <v>70.926168905306824</v>
      </c>
      <c r="J33" s="292">
        <v>27.089739961667448</v>
      </c>
      <c r="K33" s="292">
        <v>21.627330060112044</v>
      </c>
      <c r="L33" s="292">
        <v>20.813454393333533</v>
      </c>
      <c r="M33" s="292">
        <v>34.173537920616702</v>
      </c>
      <c r="N33" s="293">
        <v>19.825820431814375</v>
      </c>
      <c r="O33" s="291">
        <f t="shared" si="2"/>
        <v>70.926168905306824</v>
      </c>
      <c r="P33" s="292">
        <f t="shared" si="3"/>
        <v>6.7837602848963439</v>
      </c>
      <c r="Q33" s="291">
        <f>(mm!C33*H!C33+mm!D33*H!D33+mm!E33*H!E33+mm!F33*H!F33+mm!G33*H!G33+mm!H33*H!H33+mm!I33*H!I33+mm!J33*H!J33+mm!K33*H!K33+mm!L33*H!L33+mm!M33*H!M33+mm!N33*H!N33)/mm!O33</f>
        <v>18.308025234908857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10.232929922807537</v>
      </c>
      <c r="D34" s="292">
        <v>10.471285480508985</v>
      </c>
      <c r="E34" s="292">
        <v>21.877616239495527</v>
      </c>
      <c r="F34" s="292">
        <v>12.589254117941662</v>
      </c>
      <c r="G34" s="292">
        <v>46.773514128719818</v>
      </c>
      <c r="H34" s="292">
        <v>15.848931924611144</v>
      </c>
      <c r="I34" s="292">
        <v>40.738027780411315</v>
      </c>
      <c r="J34" s="292">
        <v>31.622776601683803</v>
      </c>
      <c r="K34" s="292">
        <v>43.651583224016569</v>
      </c>
      <c r="L34" s="292">
        <v>30.902954325135934</v>
      </c>
      <c r="M34" s="292">
        <v>45.70881896148753</v>
      </c>
      <c r="N34" s="293">
        <v>19.952623149688797</v>
      </c>
      <c r="O34" s="291">
        <f t="shared" si="2"/>
        <v>46.773514128719818</v>
      </c>
      <c r="P34" s="292">
        <f t="shared" si="3"/>
        <v>10.232929922807537</v>
      </c>
      <c r="Q34" s="291">
        <f>(mm!C34*H!C34+mm!D34*H!D34+mm!E34*H!E34+mm!F34*H!F34+mm!G34*H!G34+mm!H34*H!H34+mm!I34*H!I34+mm!J34*H!J34+mm!K34*H!K34+mm!L34*H!L34+mm!M34*H!M34+mm!N34*H!N34)/mm!O34</f>
        <v>23.479133478400168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1.9952623149688791</v>
      </c>
      <c r="D35" s="292">
        <v>15.848931924611144</v>
      </c>
      <c r="E35" s="292">
        <v>15.848931924611144</v>
      </c>
      <c r="F35" s="292">
        <v>12.589254117941662</v>
      </c>
      <c r="G35" s="292">
        <v>31.622776601683803</v>
      </c>
      <c r="H35" s="292">
        <v>19.952623149688797</v>
      </c>
      <c r="I35" s="292">
        <v>50.118723362727259</v>
      </c>
      <c r="J35" s="292">
        <v>39.810717055349699</v>
      </c>
      <c r="K35" s="292">
        <v>39.810717055349699</v>
      </c>
      <c r="L35" s="292">
        <v>39.810717055349699</v>
      </c>
      <c r="M35" s="292">
        <v>25.118864315095834</v>
      </c>
      <c r="N35" s="293">
        <v>25.118864315095834</v>
      </c>
      <c r="O35" s="291">
        <f t="shared" si="2"/>
        <v>50.118723362727259</v>
      </c>
      <c r="P35" s="292">
        <f t="shared" si="3"/>
        <v>1.9952623149688791</v>
      </c>
      <c r="Q35" s="291">
        <f>(mm!C35*H!C35+mm!D35*H!D35+mm!E35*H!E35+mm!F35*H!F35+mm!G35*H!G35+mm!H35*H!H35+mm!I35*H!I35+mm!J35*H!J35+mm!K35*H!K35+mm!L35*H!L35+mm!M35*H!M35+mm!N35*H!N35)/mm!O35</f>
        <v>26.700864366154875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7.9148593158087834</v>
      </c>
      <c r="D36" s="292">
        <v>19.070216414762637</v>
      </c>
      <c r="E36" s="292">
        <v>21.244368725449117</v>
      </c>
      <c r="F36" s="292">
        <v>22.982425584317173</v>
      </c>
      <c r="G36" s="292">
        <v>87.096358995608156</v>
      </c>
      <c r="H36" s="292">
        <v>12.274453368280708</v>
      </c>
      <c r="I36" s="292">
        <v>51.721914429098021</v>
      </c>
      <c r="J36" s="292">
        <v>17.086840513918741</v>
      </c>
      <c r="K36" s="292">
        <v>34.358075960942124</v>
      </c>
      <c r="L36" s="292">
        <v>24.764519215874557</v>
      </c>
      <c r="M36" s="292">
        <v>53.119225353588284</v>
      </c>
      <c r="N36" s="293">
        <v>16.767199718564612</v>
      </c>
      <c r="O36" s="291">
        <f t="shared" si="2"/>
        <v>87.096358995608156</v>
      </c>
      <c r="P36" s="292">
        <f t="shared" si="3"/>
        <v>7.9148593158087834</v>
      </c>
      <c r="Q36" s="291">
        <f>(mm!C36*H!C36+mm!D36*H!D36+mm!E36*H!E36+mm!F36*H!F36+mm!G36*H!G36+mm!H36*H!H36+mm!I36*H!I36+mm!J36*H!J36+mm!K36*H!K36+mm!L36*H!L36+mm!M36*H!M36+mm!N36*H!N36)/mm!O36</f>
        <v>24.68049263502483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4.3904884622282037</v>
      </c>
      <c r="D37" s="292">
        <v>6.186372444703939</v>
      </c>
      <c r="E37" s="292">
        <v>11.814311547018519</v>
      </c>
      <c r="F37" s="292">
        <v>25.424754625538178</v>
      </c>
      <c r="G37" s="292">
        <v>29.46191634344661</v>
      </c>
      <c r="H37" s="292">
        <v>13.406437663249175</v>
      </c>
      <c r="I37" s="292">
        <v>33.418115413797985</v>
      </c>
      <c r="J37" s="292">
        <v>31.748980165942687</v>
      </c>
      <c r="K37" s="292">
        <v>23.029534224626726</v>
      </c>
      <c r="L37" s="292">
        <v>19.228470744744683</v>
      </c>
      <c r="M37" s="292">
        <v>14.166865692283992</v>
      </c>
      <c r="N37" s="293">
        <v>9.4845664425965541</v>
      </c>
      <c r="O37" s="291">
        <f t="shared" si="2"/>
        <v>33.418115413797985</v>
      </c>
      <c r="P37" s="292">
        <f t="shared" si="3"/>
        <v>4.3904884622282037</v>
      </c>
      <c r="Q37" s="291">
        <f>(mm!C37*H!C37+mm!D37*H!D37+mm!E37*H!E37+mm!F37*H!F37+mm!G37*H!G37+mm!H37*H!H37+mm!I37*H!I37+mm!J37*H!J37+mm!K37*H!K37+mm!L37*H!L37+mm!M37*H!M37+mm!N37*H!N37)/mm!O37</f>
        <v>16.613954413286876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12.589254117941662</v>
      </c>
      <c r="D38" s="292">
        <v>9.3325430079699068</v>
      </c>
      <c r="E38" s="292">
        <v>12.022644346174133</v>
      </c>
      <c r="F38" s="292">
        <v>5.6234132519034921</v>
      </c>
      <c r="G38" s="292">
        <v>41.686938347033561</v>
      </c>
      <c r="H38" s="292">
        <v>13.489628825916535</v>
      </c>
      <c r="I38" s="292">
        <v>25.118864315095834</v>
      </c>
      <c r="J38" s="292">
        <v>33.113112148259084</v>
      </c>
      <c r="K38" s="292">
        <v>38.904514499428053</v>
      </c>
      <c r="L38" s="292">
        <v>24.547089156850294</v>
      </c>
      <c r="M38" s="292">
        <v>61.659500186148257</v>
      </c>
      <c r="N38" s="293">
        <v>15.848931924611144</v>
      </c>
      <c r="O38" s="291">
        <f t="shared" si="2"/>
        <v>61.659500186148257</v>
      </c>
      <c r="P38" s="292">
        <f t="shared" si="3"/>
        <v>5.6234132519034921</v>
      </c>
      <c r="Q38" s="291">
        <f>(mm!C38*H!C38+mm!D38*H!D38+mm!E38*H!E38+mm!F38*H!F38+mm!G38*H!G38+mm!H38*H!H38+mm!I38*H!I38+mm!J38*H!J38+mm!K38*H!K38+mm!L38*H!L38+mm!M38*H!M38+mm!N38*H!N38)/mm!O38</f>
        <v>18.639096514889378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11.683412188946557</v>
      </c>
      <c r="D39" s="306">
        <v>10.102666412457014</v>
      </c>
      <c r="E39" s="306">
        <v>15.174376747908466</v>
      </c>
      <c r="F39" s="306">
        <v>53.666428598336751</v>
      </c>
      <c r="G39" s="306">
        <v>7.9432823472428247</v>
      </c>
      <c r="H39" s="306">
        <v>14.46625278786405</v>
      </c>
      <c r="I39" s="306">
        <v>33.871824953777001</v>
      </c>
      <c r="J39" s="306">
        <v>26.969631831109236</v>
      </c>
      <c r="K39" s="306">
        <v>28.470994060926301</v>
      </c>
      <c r="L39" s="306">
        <v>24.444882929555757</v>
      </c>
      <c r="M39" s="306">
        <v>18.761037437160372</v>
      </c>
      <c r="N39" s="316">
        <v>15.446025425857725</v>
      </c>
      <c r="O39" s="305">
        <f t="shared" si="2"/>
        <v>53.666428598336751</v>
      </c>
      <c r="P39" s="306">
        <f t="shared" si="3"/>
        <v>7.9432823472428247</v>
      </c>
      <c r="Q39" s="305">
        <f>(mm!C39*H!C39+mm!D39*H!D39+mm!E39*H!E39+mm!F39*H!F39+mm!G39*H!G39+mm!H39*H!H39+mm!I39*H!I39+mm!J39*H!J39+mm!K39*H!K39+mm!L39*H!L39+mm!M39*H!M39+mm!N39*H!N39)/mm!O39</f>
        <v>20.676880167274877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0.91201083935590965</v>
      </c>
      <c r="D41" s="312">
        <v>9.1201083935590983</v>
      </c>
      <c r="E41" s="312">
        <v>20.892961308540418</v>
      </c>
      <c r="F41" s="312">
        <v>23.442288153199236</v>
      </c>
      <c r="G41" s="312">
        <v>44.668359215096359</v>
      </c>
      <c r="H41" s="312">
        <v>48.977881936844675</v>
      </c>
      <c r="I41" s="312">
        <v>36.307805477010106</v>
      </c>
      <c r="J41" s="312">
        <v>30.902954325135934</v>
      </c>
      <c r="K41" s="312">
        <v>39.810717055349699</v>
      </c>
      <c r="L41" s="312">
        <v>15.135612484362072</v>
      </c>
      <c r="M41" s="312">
        <v>12.302687708123813</v>
      </c>
      <c r="N41" s="313">
        <v>1.5488166189124828</v>
      </c>
      <c r="O41" s="311">
        <f t="shared" ref="O41:O56" si="4">MAX(C41:N41)</f>
        <v>48.977881936844675</v>
      </c>
      <c r="P41" s="312">
        <f t="shared" ref="P41:P56" si="5">MIN(C41:N41)</f>
        <v>0.91201083935590965</v>
      </c>
      <c r="Q41" s="311">
        <f>(mm!C41*H!C41+mm!D41*H!D41+mm!E41*H!E41+mm!F41*H!F41+mm!G41*H!G41+mm!H41*H!H41+mm!I41*H!I41+mm!J41*H!J41+mm!K41*H!K41+mm!L41*H!L41+mm!M41*H!M41+mm!N41*H!N41)/mm!O41</f>
        <v>23.535527861020757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14.031877665175845</v>
      </c>
      <c r="D42" s="292">
        <v>4.3854631332979839</v>
      </c>
      <c r="E42" s="292">
        <v>14.595855458277057</v>
      </c>
      <c r="F42" s="292">
        <v>18.261838750070694</v>
      </c>
      <c r="G42" s="292">
        <v>30.74127263852769</v>
      </c>
      <c r="H42" s="292">
        <v>29.70814052641288</v>
      </c>
      <c r="I42" s="292">
        <v>30.504299932746964</v>
      </c>
      <c r="J42" s="292">
        <v>32.749235052136513</v>
      </c>
      <c r="K42" s="292">
        <v>26.561755731323981</v>
      </c>
      <c r="L42" s="292">
        <v>22.979560614402619</v>
      </c>
      <c r="M42" s="292">
        <v>17.832124961057612</v>
      </c>
      <c r="N42" s="293">
        <v>4.9958642741082073</v>
      </c>
      <c r="O42" s="291">
        <f t="shared" si="4"/>
        <v>32.749235052136513</v>
      </c>
      <c r="P42" s="292">
        <f t="shared" si="5"/>
        <v>4.3854631332979839</v>
      </c>
      <c r="Q42" s="291">
        <f>(mm!C42*H!C42+mm!D42*H!D42+mm!E42*H!E42+mm!F42*H!F42+mm!G42*H!G42+mm!H42*H!H42+mm!I42*H!I42+mm!J42*H!J42+mm!K42*H!K42+mm!L42*H!L42+mm!M42*H!M42+mm!N42*H!N42)/mm!O42</f>
        <v>21.368099664573219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11.794800743200387</v>
      </c>
      <c r="D43" s="292">
        <v>7.2736320289368184</v>
      </c>
      <c r="E43" s="292">
        <v>14.579462416518174</v>
      </c>
      <c r="F43" s="292">
        <v>30.500406129803778</v>
      </c>
      <c r="G43" s="292">
        <v>17.722894359852337</v>
      </c>
      <c r="H43" s="292">
        <v>29.446601780379943</v>
      </c>
      <c r="I43" s="292">
        <v>55.652047656584962</v>
      </c>
      <c r="J43" s="292">
        <v>40.304168104848245</v>
      </c>
      <c r="K43" s="292">
        <v>67.044614040380026</v>
      </c>
      <c r="L43" s="292">
        <v>28.752109813343793</v>
      </c>
      <c r="M43" s="292">
        <v>24.181104086242932</v>
      </c>
      <c r="N43" s="293">
        <v>20.444741062856568</v>
      </c>
      <c r="O43" s="291">
        <f t="shared" si="4"/>
        <v>67.044614040380026</v>
      </c>
      <c r="P43" s="292">
        <f t="shared" si="5"/>
        <v>7.2736320289368184</v>
      </c>
      <c r="Q43" s="291">
        <f>(mm!C43*H!C43+mm!D43*H!D43+mm!E43*H!E43+mm!F43*H!F43+mm!G43*H!G43+mm!H43*H!H43+mm!I43*H!I43+mm!J43*H!J43+mm!K43*H!K43+mm!L43*H!L43+mm!M43*H!M43+mm!N43*H!N43)/mm!O43</f>
        <v>25.501062124184969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0.95499258602143688</v>
      </c>
      <c r="D44" s="292">
        <v>13.489628825916535</v>
      </c>
      <c r="E44" s="292">
        <v>38.018939632056139</v>
      </c>
      <c r="F44" s="292">
        <v>25.118864315095834</v>
      </c>
      <c r="G44" s="292">
        <v>50.118723362727259</v>
      </c>
      <c r="H44" s="292">
        <v>52.480746024977257</v>
      </c>
      <c r="I44" s="292">
        <v>41.686938347033561</v>
      </c>
      <c r="J44" s="292">
        <v>33.113112148259084</v>
      </c>
      <c r="K44" s="292">
        <v>52.480746024977257</v>
      </c>
      <c r="L44" s="292">
        <v>21.877616239495527</v>
      </c>
      <c r="M44" s="292">
        <v>0.61659500186148219</v>
      </c>
      <c r="N44" s="293">
        <v>3.6307805477010109</v>
      </c>
      <c r="O44" s="291">
        <f t="shared" si="4"/>
        <v>52.480746024977257</v>
      </c>
      <c r="P44" s="292">
        <f t="shared" si="5"/>
        <v>0.61659500186148219</v>
      </c>
      <c r="Q44" s="291">
        <f>(mm!C44*H!C44+mm!D44*H!D44+mm!E44*H!E44+mm!F44*H!F44+mm!G44*H!G44+mm!H44*H!H44+mm!I44*H!I44+mm!J44*H!J44+mm!K44*H!K44+mm!L44*H!L44+mm!M44*H!M44+mm!N44*H!N44)/mm!O44</f>
        <v>25.967347460300594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11.220184543019631</v>
      </c>
      <c r="D45" s="292">
        <v>6.6069344800759655</v>
      </c>
      <c r="E45" s="292">
        <v>12.022644346174133</v>
      </c>
      <c r="F45" s="321">
        <v>19.498445997580465</v>
      </c>
      <c r="G45" s="292">
        <v>23.442288153199236</v>
      </c>
      <c r="H45" s="292">
        <v>21.379620895022335</v>
      </c>
      <c r="I45" s="292">
        <v>72.443596007499067</v>
      </c>
      <c r="J45" s="297">
        <v>10.471285480508985</v>
      </c>
      <c r="K45" s="292">
        <v>36.307805477010106</v>
      </c>
      <c r="L45" s="297">
        <v>13.182567385564075</v>
      </c>
      <c r="M45" s="292"/>
      <c r="N45" s="322">
        <v>6.0255958607435822</v>
      </c>
      <c r="O45" s="291">
        <f t="shared" si="4"/>
        <v>72.443596007499067</v>
      </c>
      <c r="P45" s="292">
        <f t="shared" si="5"/>
        <v>6.0255958607435822</v>
      </c>
      <c r="Q45" s="302">
        <f>(mm!C45*H!C45+mm!D45*H!D45+mm!E45*H!E45+mm!F45*H!F45+mm!G45*H!G45+mm!H45*H!H45+mm!I45*H!I45+mm!J45*H!J45+mm!K45*H!K45+mm!L45*H!L45+mm!M45*H!M45+mm!N45*H!N45)/mm!O45</f>
        <v>18.553054595391615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22.373169799523499</v>
      </c>
      <c r="D46" s="306">
        <v>5.9365689585654016</v>
      </c>
      <c r="E46" s="306">
        <v>21.591682806681305</v>
      </c>
      <c r="F46" s="306">
        <v>5.1890599235684789</v>
      </c>
      <c r="G46" s="306">
        <v>22.78332929091221</v>
      </c>
      <c r="H46" s="306">
        <v>27.980404967117096</v>
      </c>
      <c r="I46" s="306">
        <v>67.904759554276296</v>
      </c>
      <c r="J46" s="306">
        <v>18.4925447165657</v>
      </c>
      <c r="K46" s="306">
        <v>24.90998182359316</v>
      </c>
      <c r="L46" s="306">
        <v>23.16716365256023</v>
      </c>
      <c r="M46" s="306">
        <v>10.030646850059986</v>
      </c>
      <c r="N46" s="316">
        <v>29.027456665623326</v>
      </c>
      <c r="O46" s="305">
        <f t="shared" si="4"/>
        <v>67.904759554276296</v>
      </c>
      <c r="P46" s="306">
        <f t="shared" si="5"/>
        <v>5.1890599235684789</v>
      </c>
      <c r="Q46" s="305">
        <f>(mm!C46*H!C46+mm!D46*H!D46+mm!E46*H!E46+mm!F46*H!F46+mm!G46*H!G46+mm!H46*H!H46+mm!I46*H!I46+mm!J46*H!J46+mm!K46*H!K46+mm!L46*H!L46+mm!M46*H!M46+mm!N46*H!N46)/mm!O46</f>
        <v>23.189178522163527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21.877616239495527</v>
      </c>
      <c r="D47" s="295">
        <v>8.3176377110267108</v>
      </c>
      <c r="E47" s="295">
        <v>12.022644346174133</v>
      </c>
      <c r="F47" s="295">
        <v>13.489628825916535</v>
      </c>
      <c r="G47" s="295">
        <v>22.387211385683386</v>
      </c>
      <c r="H47" s="295">
        <v>26.915348039269148</v>
      </c>
      <c r="I47" s="295">
        <v>32.359365692962818</v>
      </c>
      <c r="J47" s="295">
        <v>17.782794100389236</v>
      </c>
      <c r="K47" s="323">
        <v>32.359365692962818</v>
      </c>
      <c r="L47" s="324">
        <v>31.622776601683803</v>
      </c>
      <c r="M47" s="295">
        <v>25.703957827688658</v>
      </c>
      <c r="N47" s="319">
        <v>14.125375446227558</v>
      </c>
      <c r="O47" s="294">
        <f t="shared" si="4"/>
        <v>32.359365692962818</v>
      </c>
      <c r="P47" s="295">
        <f t="shared" si="5"/>
        <v>8.3176377110267108</v>
      </c>
      <c r="Q47" s="294">
        <f>(mm!C47*H!C47+mm!D47*H!D47+mm!E47*H!E47+mm!F47*H!F47+mm!G47*H!G47+mm!H47*H!H47+mm!I47*H!I47+mm!J47*H!J47+mm!K47*H!K47+mm!L47*H!L47+mm!M47*H!M47+mm!N47*H!N47)/mm!O47</f>
        <v>20.325201507081484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25.118864315095834</v>
      </c>
      <c r="D48" s="292">
        <v>8.1283051616409985</v>
      </c>
      <c r="E48" s="292">
        <v>16.218100973589298</v>
      </c>
      <c r="F48" s="292">
        <v>9.1201083935590983</v>
      </c>
      <c r="G48" s="292">
        <v>21.379620895022335</v>
      </c>
      <c r="H48" s="292">
        <v>21.877616239495527</v>
      </c>
      <c r="I48" s="292">
        <v>40.738027780411315</v>
      </c>
      <c r="J48" s="292">
        <v>19.498445997580465</v>
      </c>
      <c r="K48" s="292">
        <v>50.118723362727259</v>
      </c>
      <c r="L48" s="292">
        <v>28.183829312644562</v>
      </c>
      <c r="M48" s="292">
        <v>11.748975549395306</v>
      </c>
      <c r="N48" s="293">
        <v>6.3095734448019307</v>
      </c>
      <c r="O48" s="311">
        <f t="shared" si="4"/>
        <v>50.118723362727259</v>
      </c>
      <c r="P48" s="312">
        <f t="shared" si="5"/>
        <v>6.3095734448019307</v>
      </c>
      <c r="Q48" s="311">
        <f>(mm!C48*H!C48+mm!D48*H!D48+mm!E48*H!E48+mm!F48*H!F48+mm!G48*H!G48+mm!H48*H!H48+mm!I48*H!I48+mm!J48*H!J48+mm!K48*H!K48+mm!L48*H!L48+mm!M48*H!M48+mm!N48*H!N48)/mm!O48</f>
        <v>19.867611230863673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23.033441865362981</v>
      </c>
      <c r="D49" s="292">
        <v>4.2136613732340678</v>
      </c>
      <c r="E49" s="292">
        <v>11.304011265092697</v>
      </c>
      <c r="F49" s="292">
        <v>17.367676885787414</v>
      </c>
      <c r="G49" s="292">
        <v>16.710120660321497</v>
      </c>
      <c r="H49" s="292">
        <v>27.885452921519207</v>
      </c>
      <c r="I49" s="292">
        <v>43.528630375412227</v>
      </c>
      <c r="J49" s="292">
        <v>16.838697591495038</v>
      </c>
      <c r="K49" s="292">
        <v>42.905857548344684</v>
      </c>
      <c r="L49" s="292">
        <v>18.964422035286084</v>
      </c>
      <c r="M49" s="292">
        <v>20.454087351488226</v>
      </c>
      <c r="N49" s="293">
        <v>8.1807908710897852</v>
      </c>
      <c r="O49" s="291">
        <f t="shared" si="4"/>
        <v>43.528630375412227</v>
      </c>
      <c r="P49" s="292">
        <f t="shared" si="5"/>
        <v>4.2136613732340678</v>
      </c>
      <c r="Q49" s="291">
        <f>(mm!C49*H!C49+mm!D49*H!D49+mm!E49*H!E49+mm!F49*H!F49+mm!G49*H!G49+mm!H49*H!H49+mm!I49*H!I49+mm!J49*H!J49+mm!K49*H!K49+mm!L49*H!L49+mm!M49*H!M49+mm!N49*H!N49)/mm!O49</f>
        <v>17.865029097597734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14.33300074344349</v>
      </c>
      <c r="D50" s="292">
        <v>6.7392869510210263</v>
      </c>
      <c r="E50" s="292">
        <v>8.7850628774647781</v>
      </c>
      <c r="F50" s="292">
        <v>7.6243680769828366</v>
      </c>
      <c r="G50" s="292">
        <v>13.094232221964614</v>
      </c>
      <c r="H50" s="292">
        <v>26.682119286390559</v>
      </c>
      <c r="I50" s="292">
        <v>18.842194882700106</v>
      </c>
      <c r="J50" s="292">
        <v>16.089612614182048</v>
      </c>
      <c r="K50" s="292">
        <v>32.54900927279887</v>
      </c>
      <c r="L50" s="292">
        <v>19.414433976248713</v>
      </c>
      <c r="M50" s="292">
        <v>3.8929909687413677</v>
      </c>
      <c r="N50" s="293">
        <v>13.196274037117416</v>
      </c>
      <c r="O50" s="291">
        <f t="shared" si="4"/>
        <v>32.54900927279887</v>
      </c>
      <c r="P50" s="292">
        <f t="shared" si="5"/>
        <v>3.8929909687413677</v>
      </c>
      <c r="Q50" s="291">
        <f>(mm!C50*H!C50+mm!D50*H!D50+mm!E50*H!E50+mm!F50*H!F50+mm!G50*H!G50+mm!H50*H!H50+mm!I50*H!I50+mm!J50*H!J50+mm!K50*H!K50+mm!L50*H!L50+mm!M50*H!M50+mm!N50*H!N50)/mm!O50</f>
        <v>13.863206632759663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11.481536214968818</v>
      </c>
      <c r="D51" s="292">
        <v>3.7153522909717283</v>
      </c>
      <c r="E51" s="292">
        <v>8.7096358995608174</v>
      </c>
      <c r="F51" s="292">
        <v>10.232929922807537</v>
      </c>
      <c r="G51" s="292">
        <v>16.218100973589298</v>
      </c>
      <c r="H51" s="292">
        <v>13.489628825916535</v>
      </c>
      <c r="I51" s="292">
        <v>38.904514499428053</v>
      </c>
      <c r="J51" s="292">
        <v>30.199517204020204</v>
      </c>
      <c r="K51" s="292">
        <v>60.255958607435822</v>
      </c>
      <c r="L51" s="292">
        <v>25.703957827688658</v>
      </c>
      <c r="M51" s="292">
        <v>7.2443596007499069</v>
      </c>
      <c r="N51" s="293">
        <v>3.6307805477010109</v>
      </c>
      <c r="O51" s="291">
        <f t="shared" si="4"/>
        <v>60.255958607435822</v>
      </c>
      <c r="P51" s="292">
        <f t="shared" si="5"/>
        <v>3.6307805477010109</v>
      </c>
      <c r="Q51" s="291">
        <f>(mm!C51*H!C51+mm!D51*H!D51+mm!E51*H!E51+mm!F51*H!F51+mm!G51*H!G51+mm!H51*H!H51+mm!I51*H!I51+mm!J51*H!J51+mm!K51*H!K51+mm!L51*H!L51+mm!M51*H!M51+mm!N51*H!N51)/mm!O51</f>
        <v>16.289972921143622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5.0118723362727264</v>
      </c>
      <c r="D52" s="292">
        <v>3.98107170553497</v>
      </c>
      <c r="E52" s="292">
        <v>4.1686938347033555</v>
      </c>
      <c r="F52" s="292">
        <v>20.417379446695282</v>
      </c>
      <c r="G52" s="292">
        <v>26.302679918953825</v>
      </c>
      <c r="H52" s="292">
        <v>19.498445997580465</v>
      </c>
      <c r="I52" s="292">
        <v>42.657951880159267</v>
      </c>
      <c r="J52" s="292">
        <v>31.622776601683803</v>
      </c>
      <c r="K52" s="292">
        <v>18.197008586099834</v>
      </c>
      <c r="L52" s="292">
        <v>16.218100973589298</v>
      </c>
      <c r="M52" s="292">
        <v>0.58884365535558836</v>
      </c>
      <c r="N52" s="293">
        <v>9.1201083935590983</v>
      </c>
      <c r="O52" s="291">
        <f t="shared" si="4"/>
        <v>42.657951880159267</v>
      </c>
      <c r="P52" s="292">
        <f t="shared" si="5"/>
        <v>0.58884365535558836</v>
      </c>
      <c r="Q52" s="291">
        <f>(mm!C52*H!C52+mm!D52*H!D52+mm!E52*H!E52+mm!F52*H!F52+mm!G52*H!G52+mm!H52*H!H52+mm!I52*H!I52+mm!J52*H!J52+mm!K52*H!K52+mm!L52*H!L52+mm!M52*H!M52+mm!N52*H!N52)/mm!O52</f>
        <v>14.85421226655021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11.481536214968818</v>
      </c>
      <c r="D53" s="292">
        <v>13.402299875055178</v>
      </c>
      <c r="E53" s="292">
        <v>20.16173009948518</v>
      </c>
      <c r="F53" s="292">
        <v>12.967199896392875</v>
      </c>
      <c r="G53" s="325">
        <v>11.036194834475729</v>
      </c>
      <c r="H53" s="326">
        <v>13.582955293455891</v>
      </c>
      <c r="I53" s="292">
        <v>17.117983989959111</v>
      </c>
      <c r="J53" s="292">
        <v>23.709481307157013</v>
      </c>
      <c r="K53" s="292">
        <v>36.802869539937547</v>
      </c>
      <c r="L53" s="297">
        <v>23.668888066756612</v>
      </c>
      <c r="M53" s="292">
        <v>18.353153004548005</v>
      </c>
      <c r="N53" s="293">
        <v>16.065859727960625</v>
      </c>
      <c r="O53" s="291">
        <f t="shared" si="4"/>
        <v>36.802869539937547</v>
      </c>
      <c r="P53" s="292">
        <f t="shared" si="5"/>
        <v>11.036194834475729</v>
      </c>
      <c r="Q53" s="291">
        <f>(mm!C53*H!C53+mm!D53*H!D53+mm!E53*H!E53+mm!F53*H!F53+mm!G53*H!G53+mm!H53*H!H53+mm!I53*H!I53+mm!J53*H!J53+mm!K53*H!K53+mm!L53*H!L53+mm!M53*H!M53+mm!N53*H!N53)/mm!O53</f>
        <v>17.463746860319404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10</v>
      </c>
      <c r="D54" s="292">
        <v>12.302687708123813</v>
      </c>
      <c r="E54" s="292">
        <v>12.302687708123813</v>
      </c>
      <c r="F54" s="292">
        <v>13.182567385564075</v>
      </c>
      <c r="G54" s="292">
        <v>10.715193052376073</v>
      </c>
      <c r="H54" s="292">
        <v>15.488166189124829</v>
      </c>
      <c r="I54" s="292">
        <v>45.70881896148753</v>
      </c>
      <c r="J54" s="292">
        <v>12.302687708123813</v>
      </c>
      <c r="K54" s="292">
        <v>50.118723362727259</v>
      </c>
      <c r="L54" s="292">
        <v>20.417379446695282</v>
      </c>
      <c r="M54" s="292">
        <v>15.488166189124829</v>
      </c>
      <c r="N54" s="293">
        <v>2.1379620895022327</v>
      </c>
      <c r="O54" s="291">
        <f t="shared" si="4"/>
        <v>50.118723362727259</v>
      </c>
      <c r="P54" s="292">
        <f t="shared" si="5"/>
        <v>2.1379620895022327</v>
      </c>
      <c r="Q54" s="291">
        <f>(mm!C54*H!C54+mm!D54*H!D54+mm!E54*H!E54+mm!F54*H!F54+mm!G54*H!G54+mm!H54*H!H54+mm!I54*H!I54+mm!J54*H!J54+mm!K54*H!K54+mm!L54*H!L54+mm!M54*H!M54+mm!N54*H!N54)/mm!O54</f>
        <v>16.609374199937481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33.947976281729687</v>
      </c>
      <c r="D55" s="292">
        <v>6.1354783342023334</v>
      </c>
      <c r="E55" s="292">
        <v>17.882089618560219</v>
      </c>
      <c r="F55" s="292">
        <v>5.6824869799639144</v>
      </c>
      <c r="G55" s="292">
        <v>12.212669016519737</v>
      </c>
      <c r="H55" s="292">
        <v>11.252566696327705</v>
      </c>
      <c r="I55" s="292">
        <v>13.463977909741679</v>
      </c>
      <c r="J55" s="292">
        <v>19.186818314021359</v>
      </c>
      <c r="K55" s="292">
        <v>40.349989889945981</v>
      </c>
      <c r="L55" s="292">
        <v>21.452050971158524</v>
      </c>
      <c r="M55" s="292">
        <v>5.9778932466048991</v>
      </c>
      <c r="N55" s="293">
        <v>10.655344399825774</v>
      </c>
      <c r="O55" s="291">
        <f t="shared" si="4"/>
        <v>40.349989889945981</v>
      </c>
      <c r="P55" s="292">
        <f t="shared" si="5"/>
        <v>5.6824869799639144</v>
      </c>
      <c r="Q55" s="291">
        <f>(mm!C55*H!C55+mm!D55*H!D55+mm!E55*H!E55+mm!F55*H!F55+mm!G55*H!G55+mm!H55*H!H55+mm!I55*H!I55+mm!J55*H!J55+mm!K55*H!K55+mm!L55*H!L55+mm!M55*H!M55+mm!N55*H!N55)/mm!O55</f>
        <v>14.500424674310477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</v>
      </c>
      <c r="D56" s="308">
        <v>1.9952623149688791</v>
      </c>
      <c r="E56" s="308">
        <v>1.5848931924611143</v>
      </c>
      <c r="F56" s="308">
        <v>3.1622776601683795</v>
      </c>
      <c r="G56" s="308">
        <v>1.2589254117941662</v>
      </c>
      <c r="H56" s="308">
        <v>1.2589254117941662</v>
      </c>
      <c r="I56" s="308">
        <v>15.848931924611144</v>
      </c>
      <c r="J56" s="308">
        <v>5.0118723362727264</v>
      </c>
      <c r="K56" s="308">
        <v>1.9952623149688791</v>
      </c>
      <c r="L56" s="308">
        <v>5.0118723362727264</v>
      </c>
      <c r="M56" s="308">
        <v>7.9432823472428247</v>
      </c>
      <c r="N56" s="309">
        <v>1.9952623149688791</v>
      </c>
      <c r="O56" s="307">
        <f t="shared" si="4"/>
        <v>15.848931924611144</v>
      </c>
      <c r="P56" s="308">
        <f t="shared" si="5"/>
        <v>1</v>
      </c>
      <c r="Q56" s="307">
        <f>(mm!C56*H!C56+mm!D56*H!D56+mm!E56*H!E56+mm!F56*H!F56+mm!G56*H!G56+mm!H56*H!H56+mm!I56*H!I56+mm!J56*H!J56+mm!K56*H!K56+mm!L56*H!L56+mm!M56*H!M56+mm!N56*H!N56)/mm!O56</f>
        <v>3.3947652150985532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329"/>
      <c r="F57" s="99" t="s">
        <v>230</v>
      </c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241</v>
      </c>
      <c r="C2" s="199" t="s">
        <v>242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23.076560336389328</v>
      </c>
      <c r="D5" s="292">
        <v>27.915812233124793</v>
      </c>
      <c r="E5" s="292">
        <v>44.972631137868099</v>
      </c>
      <c r="F5" s="292">
        <v>22.034886065413513</v>
      </c>
      <c r="G5" s="292">
        <v>27.749571313020823</v>
      </c>
      <c r="H5" s="292">
        <v>14.719959846093527</v>
      </c>
      <c r="I5" s="292">
        <v>33.490829524056984</v>
      </c>
      <c r="J5" s="292">
        <v>22.821808344646033</v>
      </c>
      <c r="K5" s="292">
        <v>22.627732001749653</v>
      </c>
      <c r="L5" s="292">
        <v>30.019472184424409</v>
      </c>
      <c r="M5" s="292">
        <v>30.960214756695429</v>
      </c>
      <c r="N5" s="293">
        <v>24.836277201979954</v>
      </c>
      <c r="O5" s="294">
        <f t="shared" ref="O5:O16" si="0">MAX(C5:N5)</f>
        <v>44.972631137868099</v>
      </c>
      <c r="P5" s="295">
        <f t="shared" ref="P5:P16" si="1">MIN(C5:N5)</f>
        <v>14.719959846093527</v>
      </c>
      <c r="Q5" s="294">
        <f>(mm!C5*'NH4'!C5+mm!D5*'NH4'!D5+mm!E5*'NH4'!E5+mm!F5*'NH4'!F5+mm!G5*'NH4'!G5+mm!H5*'NH4'!H5+mm!I5*'NH4'!I5+mm!J5*'NH4'!J5+mm!K5*'NH4'!K5+mm!L5*'NH4'!L5+mm!M5*'NH4'!M5+mm!N5*'NH4'!N5)/mm!O5</f>
        <v>23.866372674167216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18.598421206416486</v>
      </c>
      <c r="D6" s="292">
        <v>59.336599560041151</v>
      </c>
      <c r="E6" s="292">
        <v>18.276265595869685</v>
      </c>
      <c r="F6" s="297">
        <v>48.0534959867176</v>
      </c>
      <c r="G6" s="297">
        <v>37.06028506345119</v>
      </c>
      <c r="H6" s="292">
        <v>6.2547197218767874</v>
      </c>
      <c r="I6" s="292">
        <v>33.357425442352216</v>
      </c>
      <c r="J6" s="292">
        <v>22.475949893955956</v>
      </c>
      <c r="K6" s="292">
        <v>15.583075222359593</v>
      </c>
      <c r="L6" s="292">
        <v>13.559494739315253</v>
      </c>
      <c r="M6" s="292">
        <v>26.021045266279259</v>
      </c>
      <c r="N6" s="293">
        <v>49.292521403535133</v>
      </c>
      <c r="O6" s="291">
        <f t="shared" si="0"/>
        <v>59.336599560041151</v>
      </c>
      <c r="P6" s="292">
        <f t="shared" si="1"/>
        <v>6.2547197218767874</v>
      </c>
      <c r="Q6" s="291">
        <f>(mm!C6*'NH4'!C6+mm!D6*'NH4'!D6+mm!E6*'NH4'!E6+mm!F6*'NH4'!F6+mm!G6*'NH4'!G6+mm!H6*'NH4'!H6+mm!I6*'NH4'!I6+mm!J6*'NH4'!J6+mm!K6*'NH4'!K6+mm!L6*'NH4'!L6+mm!M6*'NH4'!M6+mm!N6*'NH4'!N6)/mm!O6</f>
        <v>26.89235581982965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26.096989633173845</v>
      </c>
      <c r="D7" s="292">
        <v>32.344373972280948</v>
      </c>
      <c r="E7" s="292">
        <v>56.736446591519055</v>
      </c>
      <c r="F7" s="292">
        <v>16.694763729246489</v>
      </c>
      <c r="G7" s="292">
        <v>14.967402206619861</v>
      </c>
      <c r="H7" s="292">
        <v>17.889976275207594</v>
      </c>
      <c r="I7" s="292">
        <v>39.188624006691761</v>
      </c>
      <c r="J7" s="292">
        <v>32.717121588089327</v>
      </c>
      <c r="K7" s="292">
        <v>18.981481481481481</v>
      </c>
      <c r="L7" s="292">
        <v>24.998090874379532</v>
      </c>
      <c r="M7" s="292">
        <v>42.656364974245768</v>
      </c>
      <c r="N7" s="293">
        <v>22.924648786717757</v>
      </c>
      <c r="O7" s="291">
        <f t="shared" si="0"/>
        <v>56.736446591519055</v>
      </c>
      <c r="P7" s="292">
        <f t="shared" si="1"/>
        <v>14.967402206619861</v>
      </c>
      <c r="Q7" s="291">
        <f>(mm!C7*'NH4'!C7+mm!D7*'NH4'!D7+mm!E7*'NH4'!E7+mm!F7*'NH4'!F7+mm!G7*'NH4'!G7+mm!H7*'NH4'!H7+mm!I7*'NH4'!I7+mm!J7*'NH4'!J7+mm!K7*'NH4'!K7+mm!L7*'NH4'!L7+mm!M7*'NH4'!M7+mm!N7*'NH4'!N7)/mm!O7</f>
        <v>24.292946275125153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59.5</v>
      </c>
      <c r="D8" s="297">
        <v>31</v>
      </c>
      <c r="E8" s="297">
        <v>77.900000000000006</v>
      </c>
      <c r="F8" s="297">
        <v>12.6</v>
      </c>
      <c r="G8" s="292">
        <v>41.7</v>
      </c>
      <c r="H8" s="292">
        <v>9.1999999999999993</v>
      </c>
      <c r="I8" s="292">
        <v>21.7</v>
      </c>
      <c r="J8" s="292">
        <v>11.7</v>
      </c>
      <c r="K8" s="292">
        <v>49.4</v>
      </c>
      <c r="L8" s="297">
        <v>24.3</v>
      </c>
      <c r="M8" s="297">
        <v>34.200000000000003</v>
      </c>
      <c r="N8" s="293">
        <v>21.6</v>
      </c>
      <c r="O8" s="291">
        <f t="shared" si="0"/>
        <v>77.900000000000006</v>
      </c>
      <c r="P8" s="292">
        <f t="shared" si="1"/>
        <v>9.1999999999999993</v>
      </c>
      <c r="Q8" s="302">
        <f>(mm!C8*'NH4'!C8+mm!D8*'NH4'!D8+mm!E8*'NH4'!E8+mm!F8*'NH4'!F8+mm!G8*'NH4'!G8+mm!H8*'NH4'!H8+mm!I8*'NH4'!I8+mm!J8*'NH4'!J8+mm!K8*'NH4'!K8+mm!L8*'NH4'!L8+mm!M8*'NH4'!M8+mm!N8*'NH4'!N8)/mm!O8</f>
        <v>23.610418334579698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48</v>
      </c>
      <c r="F9" s="292"/>
      <c r="G9" s="292">
        <v>24.7</v>
      </c>
      <c r="H9" s="292"/>
      <c r="I9" s="292"/>
      <c r="J9" s="292">
        <v>14.6</v>
      </c>
      <c r="K9" s="292"/>
      <c r="L9" s="292"/>
      <c r="M9" s="292">
        <v>12.8</v>
      </c>
      <c r="N9" s="293"/>
      <c r="O9" s="291">
        <f t="shared" si="0"/>
        <v>48</v>
      </c>
      <c r="P9" s="292">
        <f t="shared" si="1"/>
        <v>12.8</v>
      </c>
      <c r="Q9" s="302">
        <f>(mm!C9*'NH4'!C9+mm!D9*'NH4'!D9+mm!E9*'NH4'!E9+mm!F9*'NH4'!F9+mm!G9*'NH4'!G9+mm!H9*'NH4'!H9+mm!I9*'NH4'!I9+mm!J9*'NH4'!J9+mm!K9*'NH4'!K9+mm!L9*'NH4'!L9+mm!M9*'NH4'!M9+mm!N9*'NH4'!N9)/mm!O9</f>
        <v>25.577575757575755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17.710940861104678</v>
      </c>
      <c r="D10" s="292">
        <v>24.547051398498649</v>
      </c>
      <c r="E10" s="292">
        <v>20.831775947629609</v>
      </c>
      <c r="F10" s="292">
        <v>29.663376188375313</v>
      </c>
      <c r="G10" s="292">
        <v>39.878337568896661</v>
      </c>
      <c r="H10" s="292">
        <v>13.016308319567852</v>
      </c>
      <c r="I10" s="292">
        <v>21.279554835704491</v>
      </c>
      <c r="J10" s="292">
        <v>18.958622781996247</v>
      </c>
      <c r="K10" s="292">
        <v>35.244625164893762</v>
      </c>
      <c r="L10" s="292">
        <v>26.451653982141789</v>
      </c>
      <c r="M10" s="292">
        <v>45.455798982060081</v>
      </c>
      <c r="N10" s="293">
        <v>37.010348729605383</v>
      </c>
      <c r="O10" s="291">
        <f t="shared" si="0"/>
        <v>45.455798982060081</v>
      </c>
      <c r="P10" s="292">
        <f t="shared" si="1"/>
        <v>13.016308319567852</v>
      </c>
      <c r="Q10" s="291">
        <f>(mm!C10*'NH4'!C10+mm!D10*'NH4'!D10+mm!E10*'NH4'!E10+mm!F10*'NH4'!F10+mm!G10*'NH4'!G10+mm!H10*'NH4'!H10+mm!I10*'NH4'!I10+mm!J10*'NH4'!J10+mm!K10*'NH4'!K10+mm!L10*'NH4'!L10+mm!M10*'NH4'!M10+mm!N10*'NH4'!N10)/mm!O10</f>
        <v>24.196685582342987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16.600000000000001</v>
      </c>
      <c r="D11" s="292">
        <v>13.2</v>
      </c>
      <c r="E11" s="292">
        <v>21</v>
      </c>
      <c r="F11" s="292">
        <v>5.9</v>
      </c>
      <c r="G11" s="292">
        <v>30</v>
      </c>
      <c r="H11" s="292">
        <v>13.3</v>
      </c>
      <c r="I11" s="292">
        <v>17.5</v>
      </c>
      <c r="J11" s="292">
        <v>12.3</v>
      </c>
      <c r="K11" s="292">
        <v>0</v>
      </c>
      <c r="L11" s="292">
        <v>7.9</v>
      </c>
      <c r="M11" s="292">
        <v>14.6</v>
      </c>
      <c r="N11" s="293">
        <v>27.9</v>
      </c>
      <c r="O11" s="291">
        <f t="shared" si="0"/>
        <v>30</v>
      </c>
      <c r="P11" s="292">
        <f t="shared" si="1"/>
        <v>0</v>
      </c>
      <c r="Q11" s="291">
        <f>(mm!C11*'NH4'!C11+mm!D11*'NH4'!D11+mm!E11*'NH4'!E11+mm!F11*'NH4'!F11+mm!G11*'NH4'!G11+mm!H11*'NH4'!H11+mm!I11*'NH4'!I11+mm!J11*'NH4'!J11+mm!K11*'NH4'!K11+mm!L11*'NH4'!L11+mm!M11*'NH4'!M11+mm!N11*'NH4'!N11)/mm!O11</f>
        <v>13.233406674000737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67.838743857326648</v>
      </c>
      <c r="D12" s="292">
        <v>92.405912766119698</v>
      </c>
      <c r="E12" s="292">
        <v>57.520178224236965</v>
      </c>
      <c r="F12" s="292">
        <v>25.029461584608377</v>
      </c>
      <c r="G12" s="292">
        <v>36.270229298834487</v>
      </c>
      <c r="H12" s="292">
        <v>9.1744395285477403</v>
      </c>
      <c r="I12" s="292">
        <v>16.73405147671124</v>
      </c>
      <c r="J12" s="292">
        <v>17.128317825272806</v>
      </c>
      <c r="K12" s="292">
        <v>25.501505420761031</v>
      </c>
      <c r="L12" s="292">
        <v>12.974612747264816</v>
      </c>
      <c r="M12" s="292">
        <v>32.565105352070006</v>
      </c>
      <c r="N12" s="293">
        <v>46.950289961564891</v>
      </c>
      <c r="O12" s="305">
        <f t="shared" si="0"/>
        <v>92.405912766119698</v>
      </c>
      <c r="P12" s="306">
        <f t="shared" si="1"/>
        <v>9.1744395285477403</v>
      </c>
      <c r="Q12" s="291">
        <f>(mm!C13*'NH4'!C12+mm!D13*'NH4'!D12+mm!E13*'NH4'!E12+mm!F13*'NH4'!F12+mm!G13*'NH4'!G12+mm!H13*'NH4'!H12+mm!I13*'NH4'!I12+mm!J13*'NH4'!J12+mm!K13*'NH4'!K12+mm!L13*'NH4'!L12+mm!M13*'NH4'!M12+mm!N13*'NH4'!N12)/mm!O13</f>
        <v>30.571484587331149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45.726004566485898</v>
      </c>
      <c r="D13" s="308">
        <v>87.184213031279683</v>
      </c>
      <c r="E13" s="308">
        <v>26.919602949919259</v>
      </c>
      <c r="F13" s="308">
        <v>25.619236863897797</v>
      </c>
      <c r="G13" s="308">
        <v>47.117516629711751</v>
      </c>
      <c r="H13" s="308">
        <v>13.117530125476646</v>
      </c>
      <c r="I13" s="308">
        <v>20.056464897000403</v>
      </c>
      <c r="J13" s="308">
        <v>18.557334026771429</v>
      </c>
      <c r="K13" s="308">
        <v>24.052798111089501</v>
      </c>
      <c r="L13" s="308">
        <v>13.440545649301475</v>
      </c>
      <c r="M13" s="308">
        <v>31.84107375429214</v>
      </c>
      <c r="N13" s="309">
        <v>38.848971205680023</v>
      </c>
      <c r="O13" s="307">
        <f t="shared" si="0"/>
        <v>87.184213031279683</v>
      </c>
      <c r="P13" s="308">
        <f t="shared" si="1"/>
        <v>13.117530125476646</v>
      </c>
      <c r="Q13" s="307">
        <f>(mm!C13*'NH4'!C13+mm!D13*'NH4'!D13+mm!E13*'NH4'!E13+mm!F13*'NH4'!F13+mm!G13*'NH4'!G13+mm!H13*'NH4'!H13+mm!I13*'NH4'!I13+mm!J13*'NH4'!J13+mm!K13*'NH4'!K13+mm!L13*'NH4'!L13+mm!M13*'NH4'!M13+mm!N13*'NH4'!N13)/mm!O13</f>
        <v>26.441388842716396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38.25</v>
      </c>
      <c r="D14" s="312">
        <v>47.67</v>
      </c>
      <c r="E14" s="312">
        <v>46.57</v>
      </c>
      <c r="F14" s="312">
        <v>33.26</v>
      </c>
      <c r="G14" s="312">
        <v>47.12</v>
      </c>
      <c r="H14" s="312">
        <v>25.5</v>
      </c>
      <c r="I14" s="312">
        <v>18.29</v>
      </c>
      <c r="J14" s="312">
        <v>24.39</v>
      </c>
      <c r="K14" s="312">
        <v>159.1</v>
      </c>
      <c r="L14" s="312">
        <v>15.52</v>
      </c>
      <c r="M14" s="312">
        <v>59.87</v>
      </c>
      <c r="N14" s="313">
        <v>38.25</v>
      </c>
      <c r="O14" s="311">
        <f t="shared" si="0"/>
        <v>159.1</v>
      </c>
      <c r="P14" s="312">
        <f t="shared" si="1"/>
        <v>15.52</v>
      </c>
      <c r="Q14" s="311">
        <f>(mm!C14*'NH4'!C14+mm!D14*'NH4'!D14+mm!E14*'NH4'!E14+mm!F14*'NH4'!F14+mm!G14*'NH4'!G14+mm!H14*'NH4'!H14+mm!I14*'NH4'!I14+mm!J14*'NH4'!J14+mm!K14*'NH4'!K14+mm!L14*'NH4'!L14+mm!M14*'NH4'!M14+mm!N14*'NH4'!N14)/mm!O14</f>
        <v>35.045362871496877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34.368070953436806</v>
      </c>
      <c r="D15" s="292">
        <v>26.053215077605323</v>
      </c>
      <c r="E15" s="292">
        <v>24.390243902439025</v>
      </c>
      <c r="F15" s="292">
        <v>18.847006651884701</v>
      </c>
      <c r="G15" s="292">
        <v>41.574279379157431</v>
      </c>
      <c r="H15" s="292">
        <v>17.738359201773836</v>
      </c>
      <c r="I15" s="292">
        <v>13.303769401330378</v>
      </c>
      <c r="J15" s="292">
        <v>22.172949002217297</v>
      </c>
      <c r="K15" s="292">
        <v>68.181818181818187</v>
      </c>
      <c r="L15" s="292">
        <v>9.4235033259423506</v>
      </c>
      <c r="M15" s="292"/>
      <c r="N15" s="293"/>
      <c r="O15" s="291">
        <f t="shared" si="0"/>
        <v>68.181818181818187</v>
      </c>
      <c r="P15" s="292">
        <f t="shared" si="1"/>
        <v>9.4235033259423506</v>
      </c>
      <c r="Q15" s="291">
        <f>(mm!C15*'NH4'!C15+mm!D15*'NH4'!D15+mm!E15*'NH4'!E15+mm!F15*'NH4'!F15+mm!G15*'NH4'!G15+mm!H15*'NH4'!H15+mm!I15*'NH4'!I15+mm!J15*'NH4'!J15+mm!K15*'NH4'!K15+mm!L15*'NH4'!L15+mm!M15*'NH4'!M15+mm!N15*'NH4'!N15)/mm!O15</f>
        <v>22.922723246371223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106.7728280588591</v>
      </c>
      <c r="D16" s="292">
        <v>92.562516534256261</v>
      </c>
      <c r="E16" s="292">
        <v>76.845930046268421</v>
      </c>
      <c r="F16" s="292">
        <v>51.481119587775233</v>
      </c>
      <c r="G16" s="292">
        <v>134.47010576300457</v>
      </c>
      <c r="H16" s="292">
        <v>42.067011579206714</v>
      </c>
      <c r="I16" s="292">
        <v>75.788962123743289</v>
      </c>
      <c r="J16" s="292">
        <v>103.65853658536588</v>
      </c>
      <c r="K16" s="292">
        <v>232.81596452328162</v>
      </c>
      <c r="L16" s="292">
        <v>39.356984478935694</v>
      </c>
      <c r="M16" s="292">
        <v>151.88470066518849</v>
      </c>
      <c r="N16" s="293">
        <v>103.10421286031043</v>
      </c>
      <c r="O16" s="291">
        <f t="shared" si="0"/>
        <v>232.81596452328162</v>
      </c>
      <c r="P16" s="292">
        <f t="shared" si="1"/>
        <v>39.356984478935694</v>
      </c>
      <c r="Q16" s="291">
        <f>(mm!C16*'NH4'!C16+mm!D16*'NH4'!D16+mm!E16*'NH4'!E16+mm!F16*'NH4'!F16+mm!G16*'NH4'!G16+mm!H16*'NH4'!H16+mm!I16*'NH4'!I16+mm!J16*'NH4'!J16+mm!K16*'NH4'!K16+mm!L16*'NH4'!L16+mm!M16*'NH4'!M16+mm!N16*'NH4'!N16)/mm!O16</f>
        <v>78.507762053972954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68.181818181818187</v>
      </c>
      <c r="D18" s="292">
        <v>56.5410199556541</v>
      </c>
      <c r="E18" s="292">
        <v>53.215077605321511</v>
      </c>
      <c r="F18" s="292">
        <v>31.042128603104217</v>
      </c>
      <c r="G18" s="292">
        <v>52.106430155210646</v>
      </c>
      <c r="H18" s="292">
        <v>24.390243902439025</v>
      </c>
      <c r="I18" s="292">
        <v>31.042128603104217</v>
      </c>
      <c r="J18" s="292">
        <v>24.944567627494461</v>
      </c>
      <c r="K18" s="292">
        <v>210.0886917960089</v>
      </c>
      <c r="L18" s="292">
        <v>13.85809312638581</v>
      </c>
      <c r="M18" s="292">
        <v>73.725055432372514</v>
      </c>
      <c r="N18" s="293">
        <v>52.660753880266071</v>
      </c>
      <c r="O18" s="291">
        <f t="shared" ref="O18:O39" si="2">MAX(C18:N18)</f>
        <v>210.0886917960089</v>
      </c>
      <c r="P18" s="292">
        <f t="shared" ref="P18:P39" si="3">MIN(C18:N18)</f>
        <v>13.85809312638581</v>
      </c>
      <c r="Q18" s="291">
        <f>(mm!C18*'NH4'!C18+mm!D18*'NH4'!D18+mm!E18*'NH4'!E18+mm!F18*'NH4'!F18+mm!G18*'NH4'!G18+mm!H18*'NH4'!H18+mm!I18*'NH4'!I18+mm!J18*'NH4'!J18+mm!K18*'NH4'!K18+mm!L18*'NH4'!L18+mm!M18*'NH4'!M18+mm!N18*'NH4'!N18)/mm!O18</f>
        <v>41.185991183846177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42.392542608756031</v>
      </c>
      <c r="D19" s="292">
        <v>34.631347916969709</v>
      </c>
      <c r="E19" s="292">
        <v>31.305121620489857</v>
      </c>
      <c r="F19" s="292">
        <v>16.891474335743819</v>
      </c>
      <c r="G19" s="292">
        <v>42.392542608756031</v>
      </c>
      <c r="H19" s="292">
        <v>22.435184829876906</v>
      </c>
      <c r="I19" s="292">
        <v>31.305121620489857</v>
      </c>
      <c r="J19" s="292">
        <v>36.848832114622944</v>
      </c>
      <c r="K19" s="292">
        <v>39.066316312276186</v>
      </c>
      <c r="L19" s="292">
        <v>22.435184829876906</v>
      </c>
      <c r="M19" s="292">
        <v>43.501284707582656</v>
      </c>
      <c r="N19" s="293">
        <v>31.305121620489857</v>
      </c>
      <c r="O19" s="291">
        <f t="shared" si="2"/>
        <v>43.501284707582656</v>
      </c>
      <c r="P19" s="292">
        <f t="shared" si="3"/>
        <v>16.891474335743819</v>
      </c>
      <c r="Q19" s="291">
        <f>(mm!C19*'NH4'!C19+mm!D19*'NH4'!D19+mm!E19*'NH4'!E19+mm!F19*'NH4'!F19+mm!G19*'NH4'!G19+mm!H19*'NH4'!H19+mm!I19*'NH4'!I19+mm!J19*'NH4'!J19+mm!K19*'NH4'!K19+mm!L19*'NH4'!L19+mm!M19*'NH4'!M19+mm!N19*'NH4'!N19)/mm!O19</f>
        <v>30.067026276800128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21.326442731050292</v>
      </c>
      <c r="D20" s="292">
        <v>17.445845385157131</v>
      </c>
      <c r="E20" s="292">
        <v>13.565248039263967</v>
      </c>
      <c r="F20" s="292">
        <v>2.4778270509977829</v>
      </c>
      <c r="G20" s="292">
        <v>8.5759085945441829</v>
      </c>
      <c r="H20" s="292">
        <v>2.4778270509977829</v>
      </c>
      <c r="I20" s="292">
        <v>13.010876989850656</v>
      </c>
      <c r="J20" s="292">
        <v>2.4778270509977829</v>
      </c>
      <c r="K20" s="292">
        <v>2.4778270509977829</v>
      </c>
      <c r="L20" s="292">
        <v>2.4778270509977829</v>
      </c>
      <c r="M20" s="292">
        <v>19.663329582810363</v>
      </c>
      <c r="N20" s="293">
        <v>33.522605818143091</v>
      </c>
      <c r="O20" s="291">
        <f t="shared" si="2"/>
        <v>33.522605818143091</v>
      </c>
      <c r="P20" s="292">
        <f t="shared" si="3"/>
        <v>2.4778270509977829</v>
      </c>
      <c r="Q20" s="291">
        <f>(mm!C20*'NH4'!C20+mm!D20*'NH4'!D20+mm!E20*'NH4'!E20+mm!F20*'NH4'!F20+mm!G20*'NH4'!G20+mm!H20*'NH4'!H20+mm!I20*'NH4'!I20+mm!J20*'NH4'!J20+mm!K20*'NH4'!K20+mm!L20*'NH4'!L20+mm!M20*'NH4'!M20+mm!N20*'NH4'!N20)/mm!O20</f>
        <v>11.195751214522248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53.1</v>
      </c>
      <c r="D21" s="292">
        <v>49.5</v>
      </c>
      <c r="E21" s="292">
        <v>27.6</v>
      </c>
      <c r="F21" s="292">
        <v>13.2</v>
      </c>
      <c r="G21" s="292">
        <v>18.399999999999999</v>
      </c>
      <c r="H21" s="292">
        <v>17.8</v>
      </c>
      <c r="I21" s="292">
        <v>19.100000000000001</v>
      </c>
      <c r="J21" s="292">
        <v>35.700000000000003</v>
      </c>
      <c r="K21" s="292">
        <v>42.3</v>
      </c>
      <c r="L21" s="292">
        <v>14.2</v>
      </c>
      <c r="M21" s="292">
        <v>59</v>
      </c>
      <c r="N21" s="293">
        <v>29.4</v>
      </c>
      <c r="O21" s="291">
        <f t="shared" si="2"/>
        <v>59</v>
      </c>
      <c r="P21" s="292">
        <f t="shared" si="3"/>
        <v>13.2</v>
      </c>
      <c r="Q21" s="291">
        <f>(mm!C21*'NH4'!C21+mm!D21*'NH4'!D21+mm!E21*'NH4'!E21+mm!F21*'NH4'!F21+mm!G21*'NH4'!G21+mm!H21*'NH4'!H21+mm!I21*'NH4'!I21+mm!J21*'NH4'!J21+mm!K21*'NH4'!K21+mm!L21*'NH4'!L21+mm!M21*'NH4'!M21+mm!N21*'NH4'!N21)/mm!O21</f>
        <v>26.346447336333608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56.541019955654107</v>
      </c>
      <c r="D22" s="292">
        <v>68.181818181818187</v>
      </c>
      <c r="E22" s="292">
        <v>49.334811529933482</v>
      </c>
      <c r="F22" s="292">
        <v>22.172949002217297</v>
      </c>
      <c r="G22" s="292">
        <v>62.63858093126386</v>
      </c>
      <c r="H22" s="292">
        <v>61.529933481152995</v>
      </c>
      <c r="I22" s="292">
        <v>25.49889135254989</v>
      </c>
      <c r="J22" s="292">
        <v>43.791574279379162</v>
      </c>
      <c r="K22" s="292">
        <v>84.811529933481154</v>
      </c>
      <c r="L22" s="292">
        <v>19.401330376940134</v>
      </c>
      <c r="M22" s="292">
        <v>72.062084257206209</v>
      </c>
      <c r="N22" s="293">
        <v>41.574279379157431</v>
      </c>
      <c r="O22" s="291">
        <f t="shared" si="2"/>
        <v>84.811529933481154</v>
      </c>
      <c r="P22" s="292">
        <f t="shared" si="3"/>
        <v>19.401330376940134</v>
      </c>
      <c r="Q22" s="291">
        <f>(mm!C22*'NH4'!C22+mm!D22*'NH4'!D22+mm!E22*'NH4'!E22+mm!F22*'NH4'!F22+mm!G22*'NH4'!G22+mm!H22*'NH4'!H22+mm!I22*'NH4'!I22+mm!J22*'NH4'!J22+mm!K22*'NH4'!K22+mm!L22*'NH4'!L22+mm!M22*'NH4'!M22+mm!N22*'NH4'!N22)/mm!O22</f>
        <v>42.318894277395707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29.286140192185218</v>
      </c>
      <c r="D23" s="292">
        <v>36.965662041607814</v>
      </c>
      <c r="E23" s="292">
        <v>22.807394142838621</v>
      </c>
      <c r="F23" s="292">
        <v>13.371291096392014</v>
      </c>
      <c r="G23" s="292">
        <v>89.841318309418838</v>
      </c>
      <c r="H23" s="292">
        <v>12.583425725386709</v>
      </c>
      <c r="I23" s="292">
        <v>29.260942972948463</v>
      </c>
      <c r="J23" s="292">
        <v>26.184181133583664</v>
      </c>
      <c r="K23" s="292">
        <v>53.078910029118425</v>
      </c>
      <c r="L23" s="292">
        <v>24.408360738114013</v>
      </c>
      <c r="M23" s="292">
        <v>85.268094838444355</v>
      </c>
      <c r="N23" s="293">
        <v>63.12186052084283</v>
      </c>
      <c r="O23" s="291">
        <f t="shared" si="2"/>
        <v>89.841318309418838</v>
      </c>
      <c r="P23" s="292">
        <f t="shared" si="3"/>
        <v>12.583425725386709</v>
      </c>
      <c r="Q23" s="291">
        <f>(mm!C23*'NH4'!C23+mm!D23*'NH4'!D23+mm!E23*'NH4'!E23+mm!F23*'NH4'!F23+mm!G23*'NH4'!G23+mm!H23*'NH4'!H23+mm!I23*'NH4'!I23+mm!J23*'NH4'!J23+mm!K23*'NH4'!K23+mm!L23*'NH4'!L23+mm!M23*'NH4'!M23+mm!N23*'NH4'!N23)/mm!O23</f>
        <v>25.276085709743839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70.400000000000006</v>
      </c>
      <c r="D24" s="292">
        <v>77.7</v>
      </c>
      <c r="E24" s="292">
        <v>52</v>
      </c>
      <c r="F24" s="292">
        <v>12.6</v>
      </c>
      <c r="G24" s="292">
        <v>59.3</v>
      </c>
      <c r="H24" s="292">
        <v>13.7</v>
      </c>
      <c r="I24" s="292">
        <v>36.1</v>
      </c>
      <c r="J24" s="292">
        <v>36.200000000000003</v>
      </c>
      <c r="K24" s="292">
        <v>102.2</v>
      </c>
      <c r="L24" s="292">
        <v>17.600000000000001</v>
      </c>
      <c r="M24" s="292">
        <v>85.8</v>
      </c>
      <c r="N24" s="293">
        <v>45.4</v>
      </c>
      <c r="O24" s="291">
        <f t="shared" si="2"/>
        <v>102.2</v>
      </c>
      <c r="P24" s="292">
        <f t="shared" si="3"/>
        <v>12.6</v>
      </c>
      <c r="Q24" s="291">
        <f>(mm!C24*'NH4'!C24+mm!D24*'NH4'!D24+mm!E24*'NH4'!E24+mm!F24*'NH4'!F24+mm!G24*'NH4'!G24+mm!H24*'NH4'!H24+mm!I24*'NH4'!I24+mm!J24*'NH4'!J24+mm!K24*'NH4'!K24+mm!L24*'NH4'!L24+mm!M24*'NH4'!M24+mm!N24*'NH4'!N24)/mm!O24</f>
        <v>36.748978080568719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9.7897392053342749</v>
      </c>
      <c r="D25" s="292">
        <v>27.175911447351723</v>
      </c>
      <c r="E25" s="306">
        <v>9.345565232369486</v>
      </c>
      <c r="F25" s="306">
        <v>13.11625830693306</v>
      </c>
      <c r="G25" s="306">
        <v>34.038684354955848</v>
      </c>
      <c r="H25" s="306">
        <v>2.2374030462084038</v>
      </c>
      <c r="I25" s="306">
        <v>5.3902617069263208</v>
      </c>
      <c r="J25" s="306">
        <v>4.1573979671110974</v>
      </c>
      <c r="K25" s="306">
        <v>21.755487447547289</v>
      </c>
      <c r="L25" s="306">
        <v>4.673069876818408</v>
      </c>
      <c r="M25" s="306">
        <v>15.917541962061518</v>
      </c>
      <c r="N25" s="316">
        <v>34.54703361470866</v>
      </c>
      <c r="O25" s="305">
        <f t="shared" si="2"/>
        <v>34.54703361470866</v>
      </c>
      <c r="P25" s="306">
        <f t="shared" si="3"/>
        <v>2.2374030462084038</v>
      </c>
      <c r="Q25" s="305">
        <f>(mm!C25*'NH4'!C25+mm!D25*'NH4'!D25+mm!E25*'NH4'!E25+mm!F25*'NH4'!F25+mm!G25*'NH4'!G25+mm!H25*'NH4'!H25+mm!I25*'NH4'!I25+mm!J25*'NH4'!J25+mm!K25*'NH4'!K25+mm!L25*'NH4'!L25+mm!M25*'NH4'!M25+mm!N25*'NH4'!N25)/mm!O25</f>
        <v>10.552527586464105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27.8</v>
      </c>
      <c r="D26" s="295">
        <v>50.3</v>
      </c>
      <c r="E26" s="295">
        <v>20.100000000000001</v>
      </c>
      <c r="F26" s="295">
        <v>71.599999999999994</v>
      </c>
      <c r="G26" s="295">
        <v>30.5</v>
      </c>
      <c r="H26" s="295">
        <v>8.1</v>
      </c>
      <c r="I26" s="295">
        <v>17.7</v>
      </c>
      <c r="J26" s="295">
        <v>16.8</v>
      </c>
      <c r="K26" s="295">
        <v>31.9</v>
      </c>
      <c r="L26" s="295">
        <v>25.3</v>
      </c>
      <c r="M26" s="295">
        <v>39.200000000000003</v>
      </c>
      <c r="N26" s="319">
        <v>35.200000000000003</v>
      </c>
      <c r="O26" s="294">
        <f t="shared" si="2"/>
        <v>71.599999999999994</v>
      </c>
      <c r="P26" s="295">
        <f t="shared" si="3"/>
        <v>8.1</v>
      </c>
      <c r="Q26" s="294">
        <f>(mm!C26*'NH4'!C26+mm!D26*'NH4'!D26+mm!E26*'NH4'!E26+mm!F26*'NH4'!F26+mm!G26*'NH4'!G26+mm!H26*'NH4'!H26+mm!I26*'NH4'!I26+mm!J26*'NH4'!J26+mm!K26*'NH4'!K26+mm!L26*'NH4'!L26+mm!M26*'NH4'!M26+mm!N26*'NH4'!N26)/mm!O26</f>
        <v>25.10801409745633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27.749830178280764</v>
      </c>
      <c r="D27" s="292">
        <v>41.687637217520837</v>
      </c>
      <c r="E27" s="292">
        <v>12.723440022339831</v>
      </c>
      <c r="F27" s="292">
        <v>45.187753895156753</v>
      </c>
      <c r="G27" s="292">
        <v>14.412416851441243</v>
      </c>
      <c r="H27" s="292">
        <v>6.5048430388610115</v>
      </c>
      <c r="I27" s="292">
        <v>10.275883599392333</v>
      </c>
      <c r="J27" s="292">
        <v>10.446691213022344</v>
      </c>
      <c r="K27" s="292">
        <v>24.198466974980249</v>
      </c>
      <c r="L27" s="292">
        <v>17.484621275234993</v>
      </c>
      <c r="M27" s="292">
        <v>35.274904735982588</v>
      </c>
      <c r="N27" s="293">
        <v>41.206502647106262</v>
      </c>
      <c r="O27" s="291">
        <f t="shared" si="2"/>
        <v>45.187753895156753</v>
      </c>
      <c r="P27" s="292">
        <f t="shared" si="3"/>
        <v>6.5048430388610115</v>
      </c>
      <c r="Q27" s="291">
        <f>(mm!C27*'NH4'!C27+mm!D27*'NH4'!D27+mm!E27*'NH4'!E27+mm!F27*'NH4'!F27+mm!G27*'NH4'!G27+mm!H27*'NH4'!H27+mm!I27*'NH4'!I27+mm!J27*'NH4'!J27+mm!K27*'NH4'!K27+mm!L27*'NH4'!L27+mm!M27*'NH4'!M27+mm!N27*'NH4'!N27)/mm!O27</f>
        <v>19.626927417389666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23.745300298852797</v>
      </c>
      <c r="D28" s="292">
        <v>45.396985880386204</v>
      </c>
      <c r="E28" s="292">
        <v>9.6060952555564025</v>
      </c>
      <c r="F28" s="292">
        <v>61.049841922459535</v>
      </c>
      <c r="G28" s="292">
        <v>30.138025847149606</v>
      </c>
      <c r="H28" s="292">
        <v>5.4464607639861304</v>
      </c>
      <c r="I28" s="292">
        <v>9.890137422175453</v>
      </c>
      <c r="J28" s="292">
        <v>9.2603217730462308</v>
      </c>
      <c r="K28" s="292">
        <v>20.798264860325897</v>
      </c>
      <c r="L28" s="292">
        <v>16.782909002924413</v>
      </c>
      <c r="M28" s="292">
        <v>32.313113715552745</v>
      </c>
      <c r="N28" s="293">
        <v>36.665816509043253</v>
      </c>
      <c r="O28" s="291">
        <f t="shared" si="2"/>
        <v>61.049841922459535</v>
      </c>
      <c r="P28" s="292">
        <f t="shared" si="3"/>
        <v>5.4464607639861304</v>
      </c>
      <c r="Q28" s="291">
        <f>(mm!C28*'NH4'!C28+mm!D28*'NH4'!D28+mm!E28*'NH4'!E28+mm!F28*'NH4'!F28+mm!G28*'NH4'!G28+mm!H28*'NH4'!H28+mm!I28*'NH4'!I28+mm!J28*'NH4'!J28+mm!K28*'NH4'!K28+mm!L28*'NH4'!L28+mm!M28*'NH4'!M28+mm!N28*'NH4'!N28)/mm!O28</f>
        <v>19.37620752797217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33.9</v>
      </c>
      <c r="D29" s="292">
        <v>54.6</v>
      </c>
      <c r="E29" s="292">
        <v>18.899999999999999</v>
      </c>
      <c r="F29" s="292">
        <v>11.6</v>
      </c>
      <c r="G29" s="292">
        <v>18.100000000000001</v>
      </c>
      <c r="H29" s="292">
        <v>10.6</v>
      </c>
      <c r="I29" s="292">
        <v>23.3</v>
      </c>
      <c r="J29" s="292">
        <v>16.3</v>
      </c>
      <c r="K29" s="292">
        <v>32.200000000000003</v>
      </c>
      <c r="L29" s="292">
        <v>27.8</v>
      </c>
      <c r="M29" s="292">
        <v>43.6</v>
      </c>
      <c r="N29" s="293">
        <v>60</v>
      </c>
      <c r="O29" s="291">
        <f t="shared" si="2"/>
        <v>60</v>
      </c>
      <c r="P29" s="292">
        <f t="shared" si="3"/>
        <v>10.6</v>
      </c>
      <c r="Q29" s="291">
        <f>(mm!C29*'NH4'!C29+mm!D29*'NH4'!D29+mm!E29*'NH4'!E29+mm!F29*'NH4'!F29+mm!G29*'NH4'!G29+mm!H29*'NH4'!H29+mm!I29*'NH4'!I29+mm!J29*'NH4'!J29+mm!K29*'NH4'!K29+mm!L29*'NH4'!L29+mm!M29*'NH4'!M29+mm!N29*'NH4'!N29)/mm!O29</f>
        <v>26.99406994593873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23.7</v>
      </c>
      <c r="D30" s="292">
        <v>34.200000000000003</v>
      </c>
      <c r="E30" s="292">
        <v>34.1</v>
      </c>
      <c r="F30" s="292">
        <v>38</v>
      </c>
      <c r="G30" s="292">
        <v>43.7</v>
      </c>
      <c r="H30" s="292">
        <v>9.1999999999999993</v>
      </c>
      <c r="I30" s="292">
        <v>9.4</v>
      </c>
      <c r="J30" s="292">
        <v>12.9</v>
      </c>
      <c r="K30" s="292">
        <v>21.6</v>
      </c>
      <c r="L30" s="292">
        <v>10.4</v>
      </c>
      <c r="M30" s="292">
        <v>22.2</v>
      </c>
      <c r="N30" s="293">
        <v>27.2</v>
      </c>
      <c r="O30" s="291">
        <f t="shared" si="2"/>
        <v>43.7</v>
      </c>
      <c r="P30" s="292">
        <f t="shared" si="3"/>
        <v>9.1999999999999993</v>
      </c>
      <c r="Q30" s="291">
        <f>(mm!C30*'NH4'!C30+mm!D30*'NH4'!D30+mm!E30*'NH4'!E30+mm!F30*'NH4'!F30+mm!G30*'NH4'!G30+mm!H30*'NH4'!H30+mm!I30*'NH4'!I30+mm!J30*'NH4'!J30+mm!K30*'NH4'!K30+mm!L30*'NH4'!L30+mm!M30*'NH4'!M30+mm!N30*'NH4'!N30)/mm!O30</f>
        <v>23.5723717623159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30.112897925652081</v>
      </c>
      <c r="D31" s="292">
        <v>23.588079470198672</v>
      </c>
      <c r="E31" s="292">
        <v>23.911093549343079</v>
      </c>
      <c r="F31" s="292">
        <v>8.2702087286527526</v>
      </c>
      <c r="G31" s="292">
        <v>32.904697986577183</v>
      </c>
      <c r="H31" s="292">
        <v>7.0936353425683265</v>
      </c>
      <c r="I31" s="292">
        <v>9.8093399750934012</v>
      </c>
      <c r="J31" s="292">
        <v>11.816330468338888</v>
      </c>
      <c r="K31" s="292">
        <v>32.294366197183102</v>
      </c>
      <c r="L31" s="292">
        <v>10.233211009174312</v>
      </c>
      <c r="M31" s="292">
        <v>30.133296460176986</v>
      </c>
      <c r="N31" s="293">
        <v>30.834978229317851</v>
      </c>
      <c r="O31" s="291">
        <f t="shared" si="2"/>
        <v>32.904697986577183</v>
      </c>
      <c r="P31" s="292">
        <f t="shared" si="3"/>
        <v>7.0936353425683265</v>
      </c>
      <c r="Q31" s="291">
        <f>(mm!C31*'NH4'!C31+mm!D31*'NH4'!D31+mm!E31*'NH4'!E31+mm!F31*'NH4'!F31+mm!G31*'NH4'!G31+mm!H31*'NH4'!H31+mm!I31*'NH4'!I31+mm!J31*'NH4'!J31+mm!K31*'NH4'!K31+mm!L31*'NH4'!L31+mm!M31*'NH4'!M31+mm!N31*'NH4'!N31)/mm!O31</f>
        <v>17.094317178573498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42.93</v>
      </c>
      <c r="D32" s="292">
        <v>43.99</v>
      </c>
      <c r="E32" s="292">
        <v>39.020000000000003</v>
      </c>
      <c r="F32" s="292">
        <v>50.06</v>
      </c>
      <c r="G32" s="292">
        <v>49.13</v>
      </c>
      <c r="H32" s="292">
        <v>11.75</v>
      </c>
      <c r="I32" s="292">
        <v>60.19</v>
      </c>
      <c r="J32" s="292">
        <v>68.510000000000005</v>
      </c>
      <c r="K32" s="292">
        <v>47.85</v>
      </c>
      <c r="L32" s="292">
        <v>19.66</v>
      </c>
      <c r="M32" s="292">
        <v>49.33</v>
      </c>
      <c r="N32" s="293">
        <v>28.48</v>
      </c>
      <c r="O32" s="291">
        <f t="shared" si="2"/>
        <v>68.510000000000005</v>
      </c>
      <c r="P32" s="292">
        <f t="shared" si="3"/>
        <v>11.75</v>
      </c>
      <c r="Q32" s="291">
        <f>(mm!C32*'NH4'!C32+mm!D32*'NH4'!D32+mm!E32*'NH4'!E32+mm!F32*'NH4'!F32+mm!G32*'NH4'!G32+mm!H32*'NH4'!H32+mm!I32*'NH4'!I32+mm!J32*'NH4'!J32+mm!K32*'NH4'!K32+mm!L32*'NH4'!L32+mm!M32*'NH4'!M32+mm!N32*'NH4'!N32)/mm!O32</f>
        <v>30.825864198518474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23.597291131552179</v>
      </c>
      <c r="D33" s="292">
        <v>31.62894515444405</v>
      </c>
      <c r="E33" s="292">
        <v>32.711272119534513</v>
      </c>
      <c r="F33" s="292">
        <v>54.633803666029941</v>
      </c>
      <c r="G33" s="292">
        <v>49.889135254988915</v>
      </c>
      <c r="H33" s="292">
        <v>2.7877921468389668</v>
      </c>
      <c r="I33" s="292">
        <v>12.949167276468614</v>
      </c>
      <c r="J33" s="292">
        <v>16.344912540034493</v>
      </c>
      <c r="K33" s="292">
        <v>39.325979931602092</v>
      </c>
      <c r="L33" s="292">
        <v>9.8664802853562161</v>
      </c>
      <c r="M33" s="292">
        <v>26.303974542263468</v>
      </c>
      <c r="N33" s="293">
        <v>29.053891540456242</v>
      </c>
      <c r="O33" s="291">
        <f t="shared" si="2"/>
        <v>54.633803666029941</v>
      </c>
      <c r="P33" s="292">
        <f t="shared" si="3"/>
        <v>2.7877921468389668</v>
      </c>
      <c r="Q33" s="291">
        <f>(mm!C33*'NH4'!C33+mm!D33*'NH4'!D33+mm!E33*'NH4'!E33+mm!F33*'NH4'!F33+mm!G33*'NH4'!G33+mm!H33*'NH4'!H33+mm!I33*'NH4'!I33+mm!J33*'NH4'!J33+mm!K33*'NH4'!K33+mm!L33*'NH4'!L33+mm!M33*'NH4'!M33+mm!N33*'NH4'!N33)/mm!O33</f>
        <v>15.294632907626214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47.42</v>
      </c>
      <c r="D34" s="292">
        <v>40.020000000000003</v>
      </c>
      <c r="E34" s="292">
        <v>23.74</v>
      </c>
      <c r="F34" s="292">
        <v>35.43</v>
      </c>
      <c r="G34" s="292">
        <v>51.74</v>
      </c>
      <c r="H34" s="292">
        <v>8.9700000000000006</v>
      </c>
      <c r="I34" s="292">
        <v>15.92</v>
      </c>
      <c r="J34" s="292">
        <v>11.31</v>
      </c>
      <c r="K34" s="292">
        <v>37.909999999999997</v>
      </c>
      <c r="L34" s="292">
        <v>23.42</v>
      </c>
      <c r="M34" s="292">
        <v>39.54</v>
      </c>
      <c r="N34" s="293">
        <v>37.36</v>
      </c>
      <c r="O34" s="291">
        <f t="shared" si="2"/>
        <v>51.74</v>
      </c>
      <c r="P34" s="292">
        <f t="shared" si="3"/>
        <v>8.9700000000000006</v>
      </c>
      <c r="Q34" s="291">
        <f>(mm!C34*'NH4'!C34+mm!D34*'NH4'!D34+mm!E34*'NH4'!E34+mm!F34*'NH4'!F34+mm!G34*'NH4'!G34+mm!H34*'NH4'!H34+mm!I34*'NH4'!I34+mm!J34*'NH4'!J34+mm!K34*'NH4'!K34+mm!L34*'NH4'!L34+mm!M34*'NH4'!M34+mm!N34*'NH4'!N34)/mm!O34</f>
        <v>23.820163732153006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19.2</v>
      </c>
      <c r="D35" s="292">
        <v>21.8</v>
      </c>
      <c r="E35" s="292">
        <v>10.4</v>
      </c>
      <c r="F35" s="292">
        <v>3.2</v>
      </c>
      <c r="G35" s="292">
        <v>7.8</v>
      </c>
      <c r="H35" s="292">
        <v>12.2</v>
      </c>
      <c r="I35" s="292">
        <v>8.4</v>
      </c>
      <c r="J35" s="292">
        <v>10</v>
      </c>
      <c r="K35" s="292">
        <v>17.600000000000001</v>
      </c>
      <c r="L35" s="292">
        <v>14.4</v>
      </c>
      <c r="M35" s="292">
        <v>23.3</v>
      </c>
      <c r="N35" s="293">
        <v>19.399999999999999</v>
      </c>
      <c r="O35" s="291">
        <f t="shared" si="2"/>
        <v>23.3</v>
      </c>
      <c r="P35" s="292">
        <f t="shared" si="3"/>
        <v>3.2</v>
      </c>
      <c r="Q35" s="291">
        <f>(mm!C35*'NH4'!C35+mm!D35*'NH4'!D35+mm!E35*'NH4'!E35+mm!F35*'NH4'!F35+mm!G35*'NH4'!G35+mm!H35*'NH4'!H35+mm!I35*'NH4'!I35+mm!J35*'NH4'!J35+mm!K35*'NH4'!K35+mm!L35*'NH4'!L35+mm!M35*'NH4'!M35+mm!N35*'NH4'!N35)/mm!O35</f>
        <v>14.443595951577695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27.890826923076922</v>
      </c>
      <c r="D36" s="292">
        <v>39.897827038861521</v>
      </c>
      <c r="E36" s="292">
        <v>18.281071193144363</v>
      </c>
      <c r="F36" s="292">
        <v>41.149288090485697</v>
      </c>
      <c r="G36" s="292">
        <v>39.96</v>
      </c>
      <c r="H36" s="292">
        <v>7.8588494318181814</v>
      </c>
      <c r="I36" s="292">
        <v>10.689946148442989</v>
      </c>
      <c r="J36" s="292">
        <v>3.1458968058968058</v>
      </c>
      <c r="K36" s="292">
        <v>29.067115384615384</v>
      </c>
      <c r="L36" s="292">
        <v>10.08262115063261</v>
      </c>
      <c r="M36" s="292">
        <v>33.387517321016169</v>
      </c>
      <c r="N36" s="293">
        <v>18.736040843214756</v>
      </c>
      <c r="O36" s="291">
        <f t="shared" si="2"/>
        <v>41.149288090485697</v>
      </c>
      <c r="P36" s="292">
        <f t="shared" si="3"/>
        <v>3.1458968058968058</v>
      </c>
      <c r="Q36" s="291">
        <f>(mm!C36*'NH4'!C36+mm!D36*'NH4'!D36+mm!E36*'NH4'!E36+mm!F36*'NH4'!F36+mm!G36*'NH4'!G36+mm!H36*'NH4'!H36+mm!I36*'NH4'!I36+mm!J36*'NH4'!J36+mm!K36*'NH4'!K36+mm!L36*'NH4'!L36+mm!M36*'NH4'!M36+mm!N36*'NH4'!N36)/mm!O36</f>
        <v>15.478996229199115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66.392011898969059</v>
      </c>
      <c r="D37" s="292">
        <v>29.778353410483785</v>
      </c>
      <c r="E37" s="292">
        <v>15.096961921938009</v>
      </c>
      <c r="F37" s="292">
        <v>36.499401209196655</v>
      </c>
      <c r="G37" s="292">
        <v>58.392002513073514</v>
      </c>
      <c r="H37" s="292">
        <v>5.1936082931426357</v>
      </c>
      <c r="I37" s="292">
        <v>13.480557430016026</v>
      </c>
      <c r="J37" s="292">
        <v>18.564385118011675</v>
      </c>
      <c r="K37" s="292">
        <v>55.060289269889402</v>
      </c>
      <c r="L37" s="292">
        <v>25.016014684233543</v>
      </c>
      <c r="M37" s="292">
        <v>32.664953374502574</v>
      </c>
      <c r="N37" s="293">
        <v>37.565026554614526</v>
      </c>
      <c r="O37" s="291">
        <f t="shared" si="2"/>
        <v>66.392011898969059</v>
      </c>
      <c r="P37" s="292">
        <f t="shared" si="3"/>
        <v>5.1936082931426357</v>
      </c>
      <c r="Q37" s="291">
        <f>(mm!C37*'NH4'!C37+mm!D37*'NH4'!D37+mm!E37*'NH4'!E37+mm!F37*'NH4'!F37+mm!G37*'NH4'!G37+mm!H37*'NH4'!H37+mm!I37*'NH4'!I37+mm!J37*'NH4'!J37+mm!K37*'NH4'!K37+mm!L37*'NH4'!L37+mm!M37*'NH4'!M37+mm!N37*'NH4'!N37)/mm!O37</f>
        <v>22.546786536909849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38.5</v>
      </c>
      <c r="D38" s="292">
        <v>22.9</v>
      </c>
      <c r="E38" s="292">
        <v>7.06</v>
      </c>
      <c r="F38" s="292">
        <v>4.3</v>
      </c>
      <c r="G38" s="292">
        <v>13.5</v>
      </c>
      <c r="H38" s="292">
        <v>3.94</v>
      </c>
      <c r="I38" s="292">
        <v>3.66</v>
      </c>
      <c r="J38" s="292">
        <v>4.41</v>
      </c>
      <c r="K38" s="292">
        <v>8.35</v>
      </c>
      <c r="L38" s="292">
        <v>5.72</v>
      </c>
      <c r="M38" s="292">
        <v>25.5</v>
      </c>
      <c r="N38" s="293">
        <v>21.4</v>
      </c>
      <c r="O38" s="291">
        <f t="shared" si="2"/>
        <v>38.5</v>
      </c>
      <c r="P38" s="292">
        <f t="shared" si="3"/>
        <v>3.66</v>
      </c>
      <c r="Q38" s="291">
        <f>(mm!C38*'NH4'!C38+mm!D38*'NH4'!D38+mm!E38*'NH4'!E38+mm!F38*'NH4'!F38+mm!G38*'NH4'!G38+mm!H38*'NH4'!H38+mm!I38*'NH4'!I38+mm!J38*'NH4'!J38+mm!K38*'NH4'!K38+mm!L38*'NH4'!L38+mm!M38*'NH4'!M38+mm!N38*'NH4'!N38)/mm!O38</f>
        <v>9.0466361042485826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51.433611944724561</v>
      </c>
      <c r="D39" s="306">
        <v>46.364894797275902</v>
      </c>
      <c r="E39" s="306">
        <v>23.690266371745931</v>
      </c>
      <c r="F39" s="306">
        <v>60.250501980691993</v>
      </c>
      <c r="G39" s="306">
        <v>504.78510776053218</v>
      </c>
      <c r="H39" s="306">
        <v>12.381233182815809</v>
      </c>
      <c r="I39" s="306">
        <v>13.510310280219846</v>
      </c>
      <c r="J39" s="306">
        <v>11.087007027275058</v>
      </c>
      <c r="K39" s="306">
        <v>54.233849251907628</v>
      </c>
      <c r="L39" s="306">
        <v>19.038664178360655</v>
      </c>
      <c r="M39" s="306">
        <v>32.198320833973135</v>
      </c>
      <c r="N39" s="316">
        <v>29.861066552581718</v>
      </c>
      <c r="O39" s="305">
        <f t="shared" si="2"/>
        <v>504.78510776053218</v>
      </c>
      <c r="P39" s="306">
        <f t="shared" si="3"/>
        <v>11.087007027275058</v>
      </c>
      <c r="Q39" s="305">
        <f>(mm!C39*'NH4'!C39+mm!D39*'NH4'!D39+mm!E39*'NH4'!E39+mm!F39*'NH4'!F39+mm!G39*'NH4'!G39+mm!H39*'NH4'!H39+mm!I39*'NH4'!I39+mm!J39*'NH4'!J39+mm!K39*'NH4'!K39+mm!L39*'NH4'!L39+mm!M39*'NH4'!M39+mm!N39*'NH4'!N39)/mm!O39</f>
        <v>22.523274681579345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32.708182034892424</v>
      </c>
      <c r="D41" s="312">
        <v>42.132573468674984</v>
      </c>
      <c r="E41" s="312">
        <v>16.076903034099665</v>
      </c>
      <c r="F41" s="312">
        <v>16.076903034099665</v>
      </c>
      <c r="G41" s="312">
        <v>34.925685901664792</v>
      </c>
      <c r="H41" s="312">
        <v>9.4243914337825636</v>
      </c>
      <c r="I41" s="312">
        <v>11.08751933386184</v>
      </c>
      <c r="J41" s="312">
        <v>11.64189530055493</v>
      </c>
      <c r="K41" s="312">
        <v>30.490678168120059</v>
      </c>
      <c r="L41" s="312">
        <v>25.501294467882229</v>
      </c>
      <c r="M41" s="312">
        <v>39.360693635209529</v>
      </c>
      <c r="N41" s="313">
        <v>46.567581202219721</v>
      </c>
      <c r="O41" s="311">
        <f t="shared" ref="O41:O56" si="4">MAX(C41:N41)</f>
        <v>46.567581202219721</v>
      </c>
      <c r="P41" s="312">
        <f t="shared" ref="P41:P56" si="5">MIN(C41:N41)</f>
        <v>9.4243914337825636</v>
      </c>
      <c r="Q41" s="311">
        <f>(mm!C41*'NH4'!C41+mm!D41*'NH4'!D41+mm!E41*'NH4'!E41+mm!F41*'NH4'!F41+mm!G41*'NH4'!G41+mm!H41*'NH4'!H41+mm!I41*'NH4'!I41+mm!J41*'NH4'!J41+mm!K41*'NH4'!K41+mm!L41*'NH4'!L41+mm!M41*'NH4'!M41+mm!N41*'NH4'!N41)/mm!O41</f>
        <v>23.860732128507934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30.013308189632205</v>
      </c>
      <c r="D42" s="292">
        <v>25.743352667271814</v>
      </c>
      <c r="E42" s="292">
        <v>11.662323282584351</v>
      </c>
      <c r="F42" s="292">
        <v>8.6226196572386566</v>
      </c>
      <c r="G42" s="292">
        <v>19.95805705782243</v>
      </c>
      <c r="H42" s="292">
        <v>3.7243462013902371</v>
      </c>
      <c r="I42" s="292">
        <v>13.064725550775822</v>
      </c>
      <c r="J42" s="292">
        <v>27.802184441427169</v>
      </c>
      <c r="K42" s="292">
        <v>51.845319393487181</v>
      </c>
      <c r="L42" s="292">
        <v>25.275259704848338</v>
      </c>
      <c r="M42" s="292">
        <v>33.749582589660825</v>
      </c>
      <c r="N42" s="293">
        <v>46.959570198385741</v>
      </c>
      <c r="O42" s="291">
        <f t="shared" si="4"/>
        <v>51.845319393487181</v>
      </c>
      <c r="P42" s="292">
        <f t="shared" si="5"/>
        <v>3.7243462013902371</v>
      </c>
      <c r="Q42" s="291">
        <f>(mm!C42*'NH4'!C42+mm!D42*'NH4'!D42+mm!E42*'NH4'!E42+mm!F42*'NH4'!F42+mm!G42*'NH4'!G42+mm!H42*'NH4'!H42+mm!I42*'NH4'!I42+mm!J42*'NH4'!J42+mm!K42*'NH4'!K42+mm!L42*'NH4'!L42+mm!M42*'NH4'!M42+mm!N42*'NH4'!N42)/mm!O42</f>
        <v>21.264740089437691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44.861927118875393</v>
      </c>
      <c r="D43" s="292">
        <v>28.064176609135483</v>
      </c>
      <c r="E43" s="292">
        <v>22.599525271017303</v>
      </c>
      <c r="F43" s="292">
        <v>31.863497451274366</v>
      </c>
      <c r="G43" s="292">
        <v>15.489573170731704</v>
      </c>
      <c r="H43" s="292">
        <v>12.158406602501953</v>
      </c>
      <c r="I43" s="292">
        <v>17.113528405039215</v>
      </c>
      <c r="J43" s="292">
        <v>10.679493646607527</v>
      </c>
      <c r="K43" s="292">
        <v>20.711491717171715</v>
      </c>
      <c r="L43" s="292">
        <v>15.076001857637422</v>
      </c>
      <c r="M43" s="292">
        <v>34.044938641301158</v>
      </c>
      <c r="N43" s="293">
        <v>28.065116424216239</v>
      </c>
      <c r="O43" s="291">
        <f t="shared" si="4"/>
        <v>44.861927118875393</v>
      </c>
      <c r="P43" s="292">
        <f t="shared" si="5"/>
        <v>10.679493646607527</v>
      </c>
      <c r="Q43" s="291">
        <f>(mm!C43*'NH4'!C43+mm!D43*'NH4'!D43+mm!E43*'NH4'!E43+mm!F43*'NH4'!F43+mm!G43*'NH4'!G43+mm!H43*'NH4'!H43+mm!I43*'NH4'!I43+mm!J43*'NH4'!J43+mm!K43*'NH4'!K43+mm!L43*'NH4'!L43+mm!M43*'NH4'!M43+mm!N43*'NH4'!N43)/mm!O43</f>
        <v>23.29344183176844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50.508487533259427</v>
      </c>
      <c r="D44" s="292">
        <v>16.398474362527718</v>
      </c>
      <c r="E44" s="292">
        <v>21.526221236141907</v>
      </c>
      <c r="F44" s="292">
        <v>7.7992416352549894</v>
      </c>
      <c r="G44" s="292">
        <v>27.050551130820402</v>
      </c>
      <c r="H44" s="292">
        <v>12.283319534368072</v>
      </c>
      <c r="I44" s="292">
        <v>6.2481411086474505</v>
      </c>
      <c r="J44" s="292">
        <v>8.006567488913527</v>
      </c>
      <c r="K44" s="292">
        <v>58.777084168514428</v>
      </c>
      <c r="L44" s="292">
        <v>13.228901191796011</v>
      </c>
      <c r="M44" s="292">
        <v>37.139689578713977</v>
      </c>
      <c r="N44" s="293">
        <v>40.465631929046566</v>
      </c>
      <c r="O44" s="291">
        <f t="shared" si="4"/>
        <v>58.777084168514428</v>
      </c>
      <c r="P44" s="292">
        <f t="shared" si="5"/>
        <v>6.2481411086474505</v>
      </c>
      <c r="Q44" s="291">
        <f>(mm!C44*'NH4'!C44+mm!D44*'NH4'!D44+mm!E44*'NH4'!E44+mm!F44*'NH4'!F44+mm!G44*'NH4'!G44+mm!H44*'NH4'!H44+mm!I44*'NH4'!I44+mm!J44*'NH4'!J44+mm!K44*'NH4'!K44+mm!L44*'NH4'!L44+mm!M44*'NH4'!M44+mm!N44*'NH4'!N44)/mm!O44</f>
        <v>22.425464146808501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18.64</v>
      </c>
      <c r="D45" s="292">
        <v>12.31</v>
      </c>
      <c r="E45" s="292">
        <v>6.89</v>
      </c>
      <c r="F45" s="321">
        <v>8.92</v>
      </c>
      <c r="G45" s="292">
        <v>7.57</v>
      </c>
      <c r="H45" s="292">
        <v>5.08</v>
      </c>
      <c r="I45" s="292">
        <v>6.65</v>
      </c>
      <c r="J45" s="297">
        <v>0</v>
      </c>
      <c r="K45" s="292">
        <v>11.13</v>
      </c>
      <c r="L45" s="297">
        <v>7.76</v>
      </c>
      <c r="M45" s="292"/>
      <c r="N45" s="322">
        <v>43.8</v>
      </c>
      <c r="O45" s="291">
        <f t="shared" si="4"/>
        <v>43.8</v>
      </c>
      <c r="P45" s="292">
        <f t="shared" si="5"/>
        <v>0</v>
      </c>
      <c r="Q45" s="302">
        <f>(mm!C45*'NH4'!C45+mm!D45*'NH4'!D45+mm!E45*'NH4'!E45+mm!F45*'NH4'!F45+mm!G45*'NH4'!G45+mm!H45*'NH4'!H45+mm!I45*'NH4'!I45+mm!J45*'NH4'!J45+mm!K45*'NH4'!K45+mm!L45*'NH4'!L45+mm!M45*'NH4'!M45+mm!N45*'NH4'!N45)/mm!O45</f>
        <v>9.2270243008077628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24.778423825547634</v>
      </c>
      <c r="D46" s="306">
        <v>26.477601901460798</v>
      </c>
      <c r="E46" s="306">
        <v>21.548791792033541</v>
      </c>
      <c r="F46" s="306">
        <v>20.427954395657252</v>
      </c>
      <c r="G46" s="306">
        <v>14.19232803542673</v>
      </c>
      <c r="H46" s="306">
        <v>8.5990680799026116</v>
      </c>
      <c r="I46" s="306">
        <v>19.310933008130082</v>
      </c>
      <c r="J46" s="306">
        <v>5.6668342575871593</v>
      </c>
      <c r="K46" s="306">
        <v>25.583413734873492</v>
      </c>
      <c r="L46" s="306">
        <v>22.787067946932005</v>
      </c>
      <c r="M46" s="306">
        <v>14.70394334486736</v>
      </c>
      <c r="N46" s="316">
        <v>50.98185267573696</v>
      </c>
      <c r="O46" s="305">
        <f t="shared" si="4"/>
        <v>50.98185267573696</v>
      </c>
      <c r="P46" s="306">
        <f t="shared" si="5"/>
        <v>5.6668342575871593</v>
      </c>
      <c r="Q46" s="305">
        <f>(mm!C46*'NH4'!C46+mm!D46*'NH4'!D46+mm!E46*'NH4'!E46+mm!F46*'NH4'!F46+mm!G46*'NH4'!G46+mm!H46*'NH4'!H46+mm!I46*'NH4'!I46+mm!J46*'NH4'!J46+mm!K46*'NH4'!K46+mm!L46*'NH4'!L46+mm!M46*'NH4'!M46+mm!N46*'NH4'!N46)/mm!O46</f>
        <v>21.083967372087734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30.48</v>
      </c>
      <c r="D47" s="295">
        <v>43.34</v>
      </c>
      <c r="E47" s="295">
        <v>17.600000000000001</v>
      </c>
      <c r="F47" s="295">
        <v>24.39</v>
      </c>
      <c r="G47" s="295">
        <v>22.32</v>
      </c>
      <c r="H47" s="295">
        <v>17</v>
      </c>
      <c r="I47" s="295">
        <v>24.73</v>
      </c>
      <c r="J47" s="295">
        <v>7.8</v>
      </c>
      <c r="K47" s="323">
        <v>71.91</v>
      </c>
      <c r="L47" s="324">
        <v>45.64</v>
      </c>
      <c r="M47" s="295">
        <v>47.38</v>
      </c>
      <c r="N47" s="319">
        <v>52.07</v>
      </c>
      <c r="O47" s="294">
        <f t="shared" si="4"/>
        <v>71.91</v>
      </c>
      <c r="P47" s="295">
        <f t="shared" si="5"/>
        <v>7.8</v>
      </c>
      <c r="Q47" s="294">
        <f>(mm!C47*'NH4'!C47+mm!D47*'NH4'!D47+mm!E47*'NH4'!E47+mm!F47*'NH4'!F47+mm!G47*'NH4'!G47+mm!H47*'NH4'!H47+mm!I47*'NH4'!I47+mm!J47*'NH4'!J47+mm!K47*'NH4'!K47+mm!L47*'NH4'!L47+mm!M47*'NH4'!M47+mm!N47*'NH4'!N47)/mm!O47</f>
        <v>26.218795499669088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25.1</v>
      </c>
      <c r="D48" s="292">
        <v>28.1</v>
      </c>
      <c r="E48" s="292">
        <v>18.399999999999999</v>
      </c>
      <c r="F48" s="292">
        <v>16.5</v>
      </c>
      <c r="G48" s="292">
        <v>19.8</v>
      </c>
      <c r="H48" s="292">
        <v>14.3</v>
      </c>
      <c r="I48" s="292">
        <v>22.3</v>
      </c>
      <c r="J48" s="292">
        <v>14.9</v>
      </c>
      <c r="K48" s="292">
        <v>53.5</v>
      </c>
      <c r="L48" s="292">
        <v>24.4</v>
      </c>
      <c r="M48" s="292">
        <v>36.4</v>
      </c>
      <c r="N48" s="293">
        <v>55.3</v>
      </c>
      <c r="O48" s="311">
        <f t="shared" si="4"/>
        <v>55.3</v>
      </c>
      <c r="P48" s="312">
        <f t="shared" si="5"/>
        <v>14.3</v>
      </c>
      <c r="Q48" s="311">
        <f>(mm!C48*'NH4'!C48+mm!D48*'NH4'!D48+mm!E48*'NH4'!E48+mm!F48*'NH4'!F48+mm!G48*'NH4'!G48+mm!H48*'NH4'!H48+mm!I48*'NH4'!I48+mm!J48*'NH4'!J48+mm!K48*'NH4'!K48+mm!L48*'NH4'!L48+mm!M48*'NH4'!M48+mm!N48*'NH4'!N48)/mm!O48</f>
        <v>22.236701777485187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24.516762673040535</v>
      </c>
      <c r="D49" s="292">
        <v>18.128661495802397</v>
      </c>
      <c r="E49" s="292">
        <v>16.830779772209979</v>
      </c>
      <c r="F49" s="292">
        <v>23.350554161279693</v>
      </c>
      <c r="G49" s="292">
        <v>17.818783959628458</v>
      </c>
      <c r="H49" s="292">
        <v>13.23117752588583</v>
      </c>
      <c r="I49" s="292">
        <v>12.962563486891</v>
      </c>
      <c r="J49" s="292">
        <v>6.0740572918176419</v>
      </c>
      <c r="K49" s="292">
        <v>46.032616505894964</v>
      </c>
      <c r="L49" s="292">
        <v>11.998254882532157</v>
      </c>
      <c r="M49" s="292">
        <v>27.826707760520161</v>
      </c>
      <c r="N49" s="293">
        <v>36.686866050364848</v>
      </c>
      <c r="O49" s="291">
        <f t="shared" si="4"/>
        <v>46.032616505894964</v>
      </c>
      <c r="P49" s="292">
        <f t="shared" si="5"/>
        <v>6.0740572918176419</v>
      </c>
      <c r="Q49" s="291">
        <f>(mm!C49*'NH4'!C49+mm!D49*'NH4'!D49+mm!E49*'NH4'!E49+mm!F49*'NH4'!F49+mm!G49*'NH4'!G49+mm!H49*'NH4'!H49+mm!I49*'NH4'!I49+mm!J49*'NH4'!J49+mm!K49*'NH4'!K49+mm!L49*'NH4'!L49+mm!M49*'NH4'!M49+mm!N49*'NH4'!N49)/mm!O49</f>
        <v>18.017486379781783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14.750761494260916</v>
      </c>
      <c r="D50" s="292">
        <v>20.883303185665721</v>
      </c>
      <c r="E50" s="292">
        <v>17.555931297515919</v>
      </c>
      <c r="F50" s="292">
        <v>9.4344530881114217</v>
      </c>
      <c r="G50" s="292">
        <v>18.814838143322152</v>
      </c>
      <c r="H50" s="292">
        <v>12.056201198708571</v>
      </c>
      <c r="I50" s="292">
        <v>7.2978233325257955</v>
      </c>
      <c r="J50" s="292">
        <v>3.7790408611590514</v>
      </c>
      <c r="K50" s="292">
        <v>14.625947082142382</v>
      </c>
      <c r="L50" s="292">
        <v>7.7130427108023047</v>
      </c>
      <c r="M50" s="292">
        <v>12.295823654032706</v>
      </c>
      <c r="N50" s="293">
        <v>23.723246383430432</v>
      </c>
      <c r="O50" s="291">
        <f t="shared" si="4"/>
        <v>23.723246383430432</v>
      </c>
      <c r="P50" s="292">
        <f t="shared" si="5"/>
        <v>3.7790408611590514</v>
      </c>
      <c r="Q50" s="291">
        <f>(mm!C50*'NH4'!C50+mm!D50*'NH4'!D50+mm!E50*'NH4'!E50+mm!F50*'NH4'!F50+mm!G50*'NH4'!G50+mm!H50*'NH4'!H50+mm!I50*'NH4'!I50+mm!J50*'NH4'!J50+mm!K50*'NH4'!K50+mm!L50*'NH4'!L50+mm!M50*'NH4'!M50+mm!N50*'NH4'!N50)/mm!O50</f>
        <v>13.190946472038135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19.18</v>
      </c>
      <c r="D51" s="292">
        <v>23.52</v>
      </c>
      <c r="E51" s="292">
        <v>12.66</v>
      </c>
      <c r="F51" s="292">
        <v>12.42</v>
      </c>
      <c r="G51" s="292">
        <v>12.26</v>
      </c>
      <c r="H51" s="292">
        <v>12.36</v>
      </c>
      <c r="I51" s="292">
        <v>10.59</v>
      </c>
      <c r="J51" s="292">
        <v>9.6199999999999992</v>
      </c>
      <c r="K51" s="292">
        <v>19.71</v>
      </c>
      <c r="L51" s="292">
        <v>23.65</v>
      </c>
      <c r="M51" s="292">
        <v>26.4</v>
      </c>
      <c r="N51" s="293">
        <v>37.32</v>
      </c>
      <c r="O51" s="291">
        <f t="shared" si="4"/>
        <v>37.32</v>
      </c>
      <c r="P51" s="292">
        <f t="shared" si="5"/>
        <v>9.6199999999999992</v>
      </c>
      <c r="Q51" s="291">
        <f>(mm!C51*'NH4'!C51+mm!D51*'NH4'!D51+mm!E51*'NH4'!E51+mm!F51*'NH4'!F51+mm!G51*'NH4'!G51+mm!H51*'NH4'!H51+mm!I51*'NH4'!I51+mm!J51*'NH4'!J51+mm!K51*'NH4'!K51+mm!L51*'NH4'!L51+mm!M51*'NH4'!M51+mm!N51*'NH4'!N51)/mm!O51</f>
        <v>16.748305070725454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43.2</v>
      </c>
      <c r="D52" s="292">
        <v>29.8</v>
      </c>
      <c r="E52" s="292">
        <v>34.6</v>
      </c>
      <c r="F52" s="292">
        <v>43.3</v>
      </c>
      <c r="G52" s="292">
        <v>39.6</v>
      </c>
      <c r="H52" s="292">
        <v>13.6</v>
      </c>
      <c r="I52" s="292">
        <v>11.7</v>
      </c>
      <c r="J52" s="292">
        <v>5.5</v>
      </c>
      <c r="K52" s="292">
        <v>26.4</v>
      </c>
      <c r="L52" s="292">
        <v>26.6</v>
      </c>
      <c r="M52" s="292">
        <v>31.7</v>
      </c>
      <c r="N52" s="293">
        <v>44.1</v>
      </c>
      <c r="O52" s="291">
        <f t="shared" si="4"/>
        <v>44.1</v>
      </c>
      <c r="P52" s="292">
        <f t="shared" si="5"/>
        <v>5.5</v>
      </c>
      <c r="Q52" s="291">
        <f>(mm!C52*'NH4'!C52+mm!D52*'NH4'!D52+mm!E52*'NH4'!E52+mm!F52*'NH4'!F52+mm!G52*'NH4'!G52+mm!H52*'NH4'!H52+mm!I52*'NH4'!I52+mm!J52*'NH4'!J52+mm!K52*'NH4'!K52+mm!L52*'NH4'!L52+mm!M52*'NH4'!M52+mm!N52*'NH4'!N52)/mm!O52</f>
        <v>29.578296484809922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20.22</v>
      </c>
      <c r="D53" s="292">
        <v>25.02</v>
      </c>
      <c r="E53" s="292">
        <v>22.2</v>
      </c>
      <c r="F53" s="292">
        <v>26.7</v>
      </c>
      <c r="G53" s="325">
        <v>17.899999999999999</v>
      </c>
      <c r="H53" s="326">
        <v>13.4</v>
      </c>
      <c r="I53" s="292">
        <v>20.100000000000001</v>
      </c>
      <c r="J53" s="292">
        <v>10.9</v>
      </c>
      <c r="K53" s="292">
        <v>16.600000000000001</v>
      </c>
      <c r="L53" s="297">
        <v>7.8</v>
      </c>
      <c r="M53" s="292">
        <v>18</v>
      </c>
      <c r="N53" s="293">
        <v>18.2</v>
      </c>
      <c r="O53" s="291">
        <f t="shared" si="4"/>
        <v>26.7</v>
      </c>
      <c r="P53" s="292">
        <f t="shared" si="5"/>
        <v>7.8</v>
      </c>
      <c r="Q53" s="291">
        <f>(mm!C53*'NH4'!C53+mm!D53*'NH4'!D53+mm!E53*'NH4'!E53+mm!F53*'NH4'!F53+mm!G53*'NH4'!G53+mm!H53*'NH4'!H53+mm!I53*'NH4'!I53+mm!J53*'NH4'!J53+mm!K53*'NH4'!K53+mm!L53*'NH4'!L53+mm!M53*'NH4'!M53+mm!N53*'NH4'!N53)/mm!O53</f>
        <v>18.560408553762205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16.100000000000001</v>
      </c>
      <c r="D54" s="292">
        <v>8</v>
      </c>
      <c r="E54" s="292">
        <v>8.5</v>
      </c>
      <c r="F54" s="292">
        <v>0.7</v>
      </c>
      <c r="G54" s="292">
        <v>3.1</v>
      </c>
      <c r="H54" s="292">
        <v>0.2</v>
      </c>
      <c r="I54" s="292">
        <v>11.5</v>
      </c>
      <c r="J54" s="292">
        <v>0</v>
      </c>
      <c r="K54" s="292">
        <v>10.3</v>
      </c>
      <c r="L54" s="292">
        <v>12.7</v>
      </c>
      <c r="M54" s="292">
        <v>9</v>
      </c>
      <c r="N54" s="293">
        <v>34.299999999999997</v>
      </c>
      <c r="O54" s="291">
        <f t="shared" si="4"/>
        <v>34.299999999999997</v>
      </c>
      <c r="P54" s="292">
        <f t="shared" si="5"/>
        <v>0</v>
      </c>
      <c r="Q54" s="291">
        <f>(mm!C54*'NH4'!C54+mm!D54*'NH4'!D54+mm!E54*'NH4'!E54+mm!F54*'NH4'!F54+mm!G54*'NH4'!G54+mm!H54*'NH4'!H54+mm!I54*'NH4'!I54+mm!J54*'NH4'!J54+mm!K54*'NH4'!K54+mm!L54*'NH4'!L54+mm!M54*'NH4'!M54+mm!N54*'NH4'!N54)/mm!O54</f>
        <v>6.6539212860236105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8.1572722081735876</v>
      </c>
      <c r="D55" s="292">
        <v>13.037548138639282</v>
      </c>
      <c r="E55" s="292">
        <v>13.179124857504354</v>
      </c>
      <c r="F55" s="292">
        <v>7.9405840529506078</v>
      </c>
      <c r="G55" s="292">
        <v>10.231147032877953</v>
      </c>
      <c r="H55" s="292">
        <v>6.2967893757353863</v>
      </c>
      <c r="I55" s="292">
        <v>10.875303558230387</v>
      </c>
      <c r="J55" s="292">
        <v>5.2932481196469725</v>
      </c>
      <c r="K55" s="292">
        <v>18.740291924066543</v>
      </c>
      <c r="L55" s="292">
        <v>18.282022855193588</v>
      </c>
      <c r="M55" s="292">
        <v>16.418912588613725</v>
      </c>
      <c r="N55" s="293">
        <v>30.26759408316375</v>
      </c>
      <c r="O55" s="291">
        <f t="shared" si="4"/>
        <v>30.26759408316375</v>
      </c>
      <c r="P55" s="292">
        <f t="shared" si="5"/>
        <v>5.2932481196469725</v>
      </c>
      <c r="Q55" s="291">
        <f>(mm!C55*'NH4'!C55+mm!D55*'NH4'!D55+mm!E55*'NH4'!E55+mm!F55*'NH4'!F55+mm!G55*'NH4'!G55+mm!H55*'NH4'!H55+mm!I55*'NH4'!I55+mm!J55*'NH4'!J55+mm!K55*'NH4'!K55+mm!L55*'NH4'!L55+mm!M55*'NH4'!M55+mm!N55*'NH4'!N55)/mm!O55</f>
        <v>12.058078757763733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16.100000000000001</v>
      </c>
      <c r="D56" s="308">
        <v>23.1</v>
      </c>
      <c r="E56" s="308">
        <v>11.5</v>
      </c>
      <c r="F56" s="308">
        <v>9.3000000000000007</v>
      </c>
      <c r="G56" s="308">
        <v>8.6999999999999993</v>
      </c>
      <c r="H56" s="308">
        <v>0</v>
      </c>
      <c r="I56" s="308">
        <v>10.7</v>
      </c>
      <c r="J56" s="308">
        <v>0.7</v>
      </c>
      <c r="K56" s="308">
        <v>2.2000000000000002</v>
      </c>
      <c r="L56" s="308">
        <v>4.7</v>
      </c>
      <c r="M56" s="308">
        <v>24.1</v>
      </c>
      <c r="N56" s="309">
        <v>27</v>
      </c>
      <c r="O56" s="307">
        <f t="shared" si="4"/>
        <v>27</v>
      </c>
      <c r="P56" s="308">
        <f t="shared" si="5"/>
        <v>0</v>
      </c>
      <c r="Q56" s="307">
        <f>(mm!C56*'NH4'!C56+mm!D56*'NH4'!D56+mm!E56*'NH4'!E56+mm!F56*'NH4'!F56+mm!G56*'NH4'!G56+mm!H56*'NH4'!H56+mm!I56*'NH4'!I56+mm!J56*'NH4'!J56+mm!K56*'NH4'!K56+mm!L56*'NH4'!L56+mm!M56*'NH4'!M56+mm!N56*'NH4'!N56)/mm!O56</f>
        <v>7.2145940529977723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243</v>
      </c>
      <c r="C2" s="199" t="s">
        <v>244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53.083963013972976</v>
      </c>
      <c r="D5" s="292">
        <v>21.98982350344691</v>
      </c>
      <c r="E5" s="292">
        <v>13.953051890774089</v>
      </c>
      <c r="F5" s="292">
        <v>2.9673532251667041</v>
      </c>
      <c r="G5" s="292">
        <v>9.4591517869109545</v>
      </c>
      <c r="H5" s="292">
        <v>36.352394137021669</v>
      </c>
      <c r="I5" s="292">
        <v>216.82012439396439</v>
      </c>
      <c r="J5" s="292">
        <v>108.46206205871174</v>
      </c>
      <c r="K5" s="292">
        <v>187.11942354823282</v>
      </c>
      <c r="L5" s="292">
        <v>220.82887064615451</v>
      </c>
      <c r="M5" s="292">
        <v>192.16284128398871</v>
      </c>
      <c r="N5" s="293">
        <v>116.6525256019178</v>
      </c>
      <c r="O5" s="294">
        <f t="shared" ref="O5:O16" si="0">MAX(C5:N5)</f>
        <v>220.82887064615451</v>
      </c>
      <c r="P5" s="295">
        <f t="shared" ref="P5:P16" si="1">MIN(C5:N5)</f>
        <v>2.9673532251667041</v>
      </c>
      <c r="Q5" s="294">
        <f>(mm!C5*Na!C5+mm!D5*Na!D5+mm!E5*Na!E5+mm!F5*Na!F5+mm!G5*Na!G5+mm!H5*Na!H5+mm!I5*Na!I5+mm!J5*Na!J5+mm!K5*Na!K5+mm!L5*Na!L5+mm!M5*Na!M5+mm!N5*Na!N5)/mm!O5</f>
        <v>77.018595180104057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24.712935036955194</v>
      </c>
      <c r="D6" s="292">
        <v>6.3059324228268565</v>
      </c>
      <c r="E6" s="292">
        <v>5.1778910268977629</v>
      </c>
      <c r="F6" s="297">
        <v>1.7359373766479824</v>
      </c>
      <c r="G6" s="297">
        <v>8.3362486441855346</v>
      </c>
      <c r="H6" s="292">
        <v>3.5781559217550885</v>
      </c>
      <c r="I6" s="292">
        <v>165.13192825775243</v>
      </c>
      <c r="J6" s="292">
        <v>107.07750964891117</v>
      </c>
      <c r="K6" s="292">
        <v>99.956613737271979</v>
      </c>
      <c r="L6" s="292">
        <v>69.087254955143663</v>
      </c>
      <c r="M6" s="292">
        <v>128.03530038098674</v>
      </c>
      <c r="N6" s="293">
        <v>67.463952498575537</v>
      </c>
      <c r="O6" s="291">
        <f t="shared" si="0"/>
        <v>165.13192825775243</v>
      </c>
      <c r="P6" s="292">
        <f t="shared" si="1"/>
        <v>1.7359373766479824</v>
      </c>
      <c r="Q6" s="291">
        <f>(mm!C6*Na!C6+mm!D6*Na!D6+mm!E6*Na!E6+mm!F6*Na!F6+mm!G6*Na!G6+mm!H6*Na!H6+mm!I6*Na!I6+mm!J6*Na!J6+mm!K6*Na!K6+mm!L6*Na!L6+mm!M6*Na!M6+mm!N6*Na!N6)/mm!O6</f>
        <v>52.093702768143899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21.384439359267734</v>
      </c>
      <c r="D7" s="292">
        <v>8.8611085577718551</v>
      </c>
      <c r="E7" s="292">
        <v>5.7172862843940351</v>
      </c>
      <c r="F7" s="292">
        <v>1.4755955355655503</v>
      </c>
      <c r="G7" s="292">
        <v>2.4907330687715321</v>
      </c>
      <c r="H7" s="292">
        <v>31.495048738975711</v>
      </c>
      <c r="I7" s="292">
        <v>129.13425345043916</v>
      </c>
      <c r="J7" s="292">
        <v>105.00593375768692</v>
      </c>
      <c r="K7" s="292">
        <v>196.82544757033247</v>
      </c>
      <c r="L7" s="292">
        <v>180.56626326012253</v>
      </c>
      <c r="M7" s="292">
        <v>305.63777713792115</v>
      </c>
      <c r="N7" s="293">
        <v>94.349075462268857</v>
      </c>
      <c r="O7" s="291">
        <f t="shared" si="0"/>
        <v>305.63777713792115</v>
      </c>
      <c r="P7" s="292">
        <f t="shared" si="1"/>
        <v>1.4755955355655503</v>
      </c>
      <c r="Q7" s="291">
        <f>(mm!C7*Na!C7+mm!D7*Na!D7+mm!E7*Na!E7+mm!F7*Na!F7+mm!G7*Na!G7+mm!H7*Na!H7+mm!I7*Na!I7+mm!J7*Na!J7+mm!K7*Na!K7+mm!L7*Na!L7+mm!M7*Na!M7+mm!N7*Na!N7)/mm!O7</f>
        <v>51.187352310272679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27.4</v>
      </c>
      <c r="D8" s="297">
        <v>8.8000000000000007</v>
      </c>
      <c r="E8" s="297">
        <v>8.1999999999999993</v>
      </c>
      <c r="F8" s="297">
        <v>6.5</v>
      </c>
      <c r="G8" s="292">
        <v>6</v>
      </c>
      <c r="H8" s="292">
        <v>14.6</v>
      </c>
      <c r="I8" s="292">
        <v>38.700000000000003</v>
      </c>
      <c r="J8" s="292">
        <v>15.3</v>
      </c>
      <c r="K8" s="292">
        <v>170.9</v>
      </c>
      <c r="L8" s="297">
        <v>108</v>
      </c>
      <c r="M8" s="297">
        <v>48.3</v>
      </c>
      <c r="N8" s="293">
        <v>37.200000000000003</v>
      </c>
      <c r="O8" s="291">
        <f t="shared" si="0"/>
        <v>170.9</v>
      </c>
      <c r="P8" s="292">
        <f t="shared" si="1"/>
        <v>6</v>
      </c>
      <c r="Q8" s="302">
        <f>(mm!C8*Na!C8+mm!D8*Na!D8+mm!E8*Na!E8+mm!F8*Na!F8+mm!G8*Na!G8+mm!H8*Na!H8+mm!I8*Na!I8+mm!J8*Na!J8+mm!K8*Na!K8+mm!L8*Na!L8+mm!M8*Na!M8+mm!N8*Na!N8)/mm!O8</f>
        <v>18.781054854176752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34</v>
      </c>
      <c r="F9" s="292"/>
      <c r="G9" s="292">
        <v>71.900000000000006</v>
      </c>
      <c r="H9" s="292"/>
      <c r="I9" s="292"/>
      <c r="J9" s="292">
        <v>184</v>
      </c>
      <c r="K9" s="292"/>
      <c r="L9" s="292"/>
      <c r="M9" s="292">
        <v>864</v>
      </c>
      <c r="N9" s="293"/>
      <c r="O9" s="291">
        <f t="shared" si="0"/>
        <v>864</v>
      </c>
      <c r="P9" s="292">
        <f t="shared" si="1"/>
        <v>34</v>
      </c>
      <c r="Q9" s="302">
        <f>(mm!C9*Na!C9+mm!D9*Na!D9+mm!E9*Na!E9+mm!F9*Na!F9+mm!G9*Na!G9+mm!H9*Na!H9+mm!I9*Na!I9+mm!J9*Na!J9+mm!K9*Na!K9+mm!L9*Na!L9+mm!M9*Na!M9+mm!N9*Na!N9)/mm!O9</f>
        <v>246.36303030303031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17.541513831451702</v>
      </c>
      <c r="D10" s="292">
        <v>9.5289366251434622</v>
      </c>
      <c r="E10" s="292">
        <v>6.6462058848162453</v>
      </c>
      <c r="F10" s="292">
        <v>12.059614865371968</v>
      </c>
      <c r="G10" s="292">
        <v>21.977777006064294</v>
      </c>
      <c r="H10" s="292">
        <v>15.547408953301757</v>
      </c>
      <c r="I10" s="292">
        <v>29.985334207260852</v>
      </c>
      <c r="J10" s="292">
        <v>19.743044067864492</v>
      </c>
      <c r="K10" s="292">
        <v>180.91265189598121</v>
      </c>
      <c r="L10" s="292">
        <v>98.310800524317287</v>
      </c>
      <c r="M10" s="292">
        <v>279.86443710704265</v>
      </c>
      <c r="N10" s="293">
        <v>66.782698454057567</v>
      </c>
      <c r="O10" s="291">
        <f t="shared" si="0"/>
        <v>279.86443710704265</v>
      </c>
      <c r="P10" s="292">
        <f t="shared" si="1"/>
        <v>6.6462058848162453</v>
      </c>
      <c r="Q10" s="291">
        <f>(mm!C10*Na!C10+mm!D10*Na!D10+mm!E10*Na!E10+mm!F10*Na!F10+mm!G10*Na!G10+mm!H10*Na!H10+mm!I10*Na!I10+mm!J10*Na!J10+mm!K10*Na!K10+mm!L10*Na!L10+mm!M10*Na!M10+mm!N10*Na!N10)/mm!O10</f>
        <v>35.488017112669667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38.1</v>
      </c>
      <c r="D11" s="292">
        <v>10.3</v>
      </c>
      <c r="E11" s="292">
        <v>2.8</v>
      </c>
      <c r="F11" s="292">
        <v>1.1000000000000001</v>
      </c>
      <c r="G11" s="292">
        <v>98.6</v>
      </c>
      <c r="H11" s="292">
        <v>41.8</v>
      </c>
      <c r="I11" s="292">
        <v>7.2</v>
      </c>
      <c r="J11" s="292">
        <v>8.6999999999999993</v>
      </c>
      <c r="K11" s="292">
        <v>576.9</v>
      </c>
      <c r="L11" s="292">
        <v>5.6</v>
      </c>
      <c r="M11" s="292">
        <v>102.2</v>
      </c>
      <c r="N11" s="293">
        <v>40.9</v>
      </c>
      <c r="O11" s="291">
        <f t="shared" si="0"/>
        <v>576.9</v>
      </c>
      <c r="P11" s="292">
        <f t="shared" si="1"/>
        <v>1.1000000000000001</v>
      </c>
      <c r="Q11" s="291">
        <f>(mm!C11*Na!C11+mm!D11*Na!D11+mm!E11*Na!E11+mm!F11*Na!F11+mm!G11*Na!G11+mm!H11*Na!H11+mm!I11*Na!I11+mm!J11*Na!J11+mm!K11*Na!K11+mm!L11*Na!L11+mm!M11*Na!M11+mm!N11*Na!N11)/mm!O11</f>
        <v>26.192665933259992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246.03991195395488</v>
      </c>
      <c r="D12" s="292">
        <v>36.366235241144977</v>
      </c>
      <c r="E12" s="292">
        <v>10.876659026409708</v>
      </c>
      <c r="F12" s="292">
        <v>30.176563499391804</v>
      </c>
      <c r="G12" s="292">
        <v>23.243821010069787</v>
      </c>
      <c r="H12" s="292">
        <v>64.455135463984419</v>
      </c>
      <c r="I12" s="292">
        <v>58.185138449057384</v>
      </c>
      <c r="J12" s="292">
        <v>95.138691581066084</v>
      </c>
      <c r="K12" s="292">
        <v>362.88226682342719</v>
      </c>
      <c r="L12" s="292">
        <v>329.86579238857883</v>
      </c>
      <c r="M12" s="292">
        <v>289.99026892037722</v>
      </c>
      <c r="N12" s="293">
        <v>270.69189169622638</v>
      </c>
      <c r="O12" s="305">
        <f t="shared" si="0"/>
        <v>362.88226682342719</v>
      </c>
      <c r="P12" s="306">
        <f t="shared" si="1"/>
        <v>10.876659026409708</v>
      </c>
      <c r="Q12" s="291">
        <f>(mm!C13*Na!C12+mm!D13*Na!D12+mm!E13*Na!E12+mm!F13*Na!F12+mm!G13*Na!G12+mm!H13*Na!H12+mm!I13*Na!I12+mm!J13*Na!J12+mm!K13*Na!K12+mm!L13*Na!L12+mm!M13*Na!M12+mm!N13*Na!N12)/mm!O13</f>
        <v>159.57192556100983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218.73238907739326</v>
      </c>
      <c r="D13" s="308">
        <v>57.474045451580288</v>
      </c>
      <c r="E13" s="308">
        <v>8.0827551686740389</v>
      </c>
      <c r="F13" s="308">
        <v>38.725283610023503</v>
      </c>
      <c r="G13" s="308">
        <v>23.053501522401046</v>
      </c>
      <c r="H13" s="308">
        <v>76.340279788514437</v>
      </c>
      <c r="I13" s="308">
        <v>86.041889629264361</v>
      </c>
      <c r="J13" s="308">
        <v>139.98580766270118</v>
      </c>
      <c r="K13" s="308">
        <v>401.35677738092187</v>
      </c>
      <c r="L13" s="308">
        <v>329.79333074088635</v>
      </c>
      <c r="M13" s="308">
        <v>336.19032189276214</v>
      </c>
      <c r="N13" s="309">
        <v>268.50337851614569</v>
      </c>
      <c r="O13" s="307">
        <f t="shared" si="0"/>
        <v>401.35677738092187</v>
      </c>
      <c r="P13" s="308">
        <f t="shared" si="1"/>
        <v>8.0827551686740389</v>
      </c>
      <c r="Q13" s="307">
        <f>(mm!C13*Na!C13+mm!D13*Na!D13+mm!E13*Na!E13+mm!F13*Na!F13+mm!G13*Na!G13+mm!H13*Na!H13+mm!I13*Na!I13+mm!J13*Na!J13+mm!K13*Na!K13+mm!L13*Na!L13+mm!M13*Na!M13+mm!N13*Na!N13)/mm!O13</f>
        <v>174.59752844676032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26.53</v>
      </c>
      <c r="D14" s="312">
        <v>20.440000000000001</v>
      </c>
      <c r="E14" s="312">
        <v>6.96</v>
      </c>
      <c r="F14" s="312">
        <v>5.65</v>
      </c>
      <c r="G14" s="312">
        <v>10.44</v>
      </c>
      <c r="H14" s="312">
        <v>11.31</v>
      </c>
      <c r="I14" s="312">
        <v>12.61</v>
      </c>
      <c r="J14" s="312">
        <v>16.09</v>
      </c>
      <c r="K14" s="312">
        <v>60.9</v>
      </c>
      <c r="L14" s="312">
        <v>9.1300000000000008</v>
      </c>
      <c r="M14" s="312">
        <v>16.53</v>
      </c>
      <c r="N14" s="313">
        <v>16.09</v>
      </c>
      <c r="O14" s="311">
        <f t="shared" si="0"/>
        <v>60.9</v>
      </c>
      <c r="P14" s="312">
        <f t="shared" si="1"/>
        <v>5.65</v>
      </c>
      <c r="Q14" s="311">
        <f>(mm!C14*Na!C14+mm!D14*Na!D14+mm!E14*Na!E14+mm!F14*Na!F14+mm!G14*Na!G14+mm!H14*Na!H14+mm!I14*Na!I14+mm!J14*Na!J14+mm!K14*Na!K14+mm!L14*Na!L14+mm!M14*Na!M14+mm!N14*Na!N14)/mm!O14</f>
        <v>12.484230373464074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40.887342322749021</v>
      </c>
      <c r="D15" s="292">
        <v>15.6589821661592</v>
      </c>
      <c r="E15" s="292">
        <v>8.6994345367551116</v>
      </c>
      <c r="F15" s="292">
        <v>7.3945193562418448</v>
      </c>
      <c r="G15" s="292">
        <v>8.2644628099173563</v>
      </c>
      <c r="H15" s="292">
        <v>19.138755980861244</v>
      </c>
      <c r="I15" s="292">
        <v>12.179208351457156</v>
      </c>
      <c r="J15" s="292">
        <v>88.734232274902141</v>
      </c>
      <c r="K15" s="292">
        <v>90.474119182253162</v>
      </c>
      <c r="L15" s="292">
        <v>12.179208351457156</v>
      </c>
      <c r="M15" s="292"/>
      <c r="N15" s="293"/>
      <c r="O15" s="291">
        <f t="shared" si="0"/>
        <v>90.474119182253162</v>
      </c>
      <c r="P15" s="292">
        <f t="shared" si="1"/>
        <v>7.3945193562418448</v>
      </c>
      <c r="Q15" s="291">
        <f>(mm!C15*Na!C15+mm!D15*Na!D15+mm!E15*Na!E15+mm!F15*Na!F15+mm!G15*Na!G15+mm!H15*Na!H15+mm!I15*Na!I15+mm!J15*Na!J15+mm!K15*Na!K15+mm!L15*Na!L15+mm!M15*Na!M15+mm!N15*Na!N15)/mm!O15</f>
        <v>19.367772945603363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23.858199217050899</v>
      </c>
      <c r="D16" s="292">
        <v>14.540254145473163</v>
      </c>
      <c r="E16" s="292">
        <v>3.3490308679068805</v>
      </c>
      <c r="F16" s="292">
        <v>5.841399970018899</v>
      </c>
      <c r="G16" s="292">
        <v>27.518698010293051</v>
      </c>
      <c r="H16" s="292">
        <v>7.8939313389074179</v>
      </c>
      <c r="I16" s="292">
        <v>15.338413961996583</v>
      </c>
      <c r="J16" s="292">
        <v>10.004349717268378</v>
      </c>
      <c r="K16" s="292">
        <v>100.91344062635929</v>
      </c>
      <c r="L16" s="292">
        <v>11.309264897781645</v>
      </c>
      <c r="M16" s="292">
        <v>13.049151805132666</v>
      </c>
      <c r="N16" s="293">
        <v>9.569377990430624</v>
      </c>
      <c r="O16" s="291">
        <f t="shared" si="0"/>
        <v>100.91344062635929</v>
      </c>
      <c r="P16" s="292">
        <f t="shared" si="1"/>
        <v>3.3490308679068805</v>
      </c>
      <c r="Q16" s="291">
        <f>(mm!C16*Na!C16+mm!D16*Na!D16+mm!E16*Na!E16+mm!F16*Na!F16+mm!G16*Na!G16+mm!H16*Na!H16+mm!I16*Na!I16+mm!J16*Na!J16+mm!K16*Na!K16+mm!L16*Na!L16+mm!M16*Na!M16+mm!N16*Na!N16)/mm!O16</f>
        <v>12.09959787754496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43.970396168915983</v>
      </c>
      <c r="D18" s="292">
        <v>9.1423595994775795</v>
      </c>
      <c r="E18" s="292">
        <v>5.2242054854157596</v>
      </c>
      <c r="F18" s="292">
        <v>3.0474531998258603</v>
      </c>
      <c r="G18" s="292">
        <v>5.2242054854157596</v>
      </c>
      <c r="H18" s="292">
        <v>7.8363082281236398</v>
      </c>
      <c r="I18" s="292">
        <v>12.625163256421418</v>
      </c>
      <c r="J18" s="292">
        <v>14.80191554201132</v>
      </c>
      <c r="K18" s="292">
        <v>377.88419677840665</v>
      </c>
      <c r="L18" s="292">
        <v>10.01306051371354</v>
      </c>
      <c r="M18" s="292">
        <v>23.073574227252941</v>
      </c>
      <c r="N18" s="293">
        <v>15.67261645624728</v>
      </c>
      <c r="O18" s="291">
        <f t="shared" ref="O18:O39" si="2">MAX(C18:N18)</f>
        <v>377.88419677840665</v>
      </c>
      <c r="P18" s="292">
        <f t="shared" ref="P18:P39" si="3">MIN(C18:N18)</f>
        <v>3.0474531998258603</v>
      </c>
      <c r="Q18" s="291">
        <f>(mm!C18*Na!C18+mm!D18*Na!D18+mm!E18*Na!E18+mm!F18*Na!F18+mm!G18*Na!G18+mm!H18*Na!H18+mm!I18*Na!I18+mm!J18*Na!J18+mm!K18*Na!K18+mm!L18*Na!L18+mm!M18*Na!M18+mm!N18*Na!N18)/mm!O18</f>
        <v>11.385172761899065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60.972015626427769</v>
      </c>
      <c r="D19" s="292">
        <v>4.4251254226545234</v>
      </c>
      <c r="E19" s="292">
        <v>3.1201971871828333</v>
      </c>
      <c r="F19" s="292">
        <v>19.214312091333678</v>
      </c>
      <c r="G19" s="292">
        <v>3.1201971871828333</v>
      </c>
      <c r="H19" s="292">
        <v>6.6000058151073411</v>
      </c>
      <c r="I19" s="292">
        <v>23.999048954729876</v>
      </c>
      <c r="J19" s="292">
        <v>121.4336905366161</v>
      </c>
      <c r="K19" s="292">
        <v>54.012398370578744</v>
      </c>
      <c r="L19" s="292">
        <v>52.272494056616495</v>
      </c>
      <c r="M19" s="292">
        <v>22.259144640767623</v>
      </c>
      <c r="N19" s="293">
        <v>25.303977190201568</v>
      </c>
      <c r="O19" s="291">
        <f t="shared" si="2"/>
        <v>121.4336905366161</v>
      </c>
      <c r="P19" s="292">
        <f t="shared" si="3"/>
        <v>3.1201971871828333</v>
      </c>
      <c r="Q19" s="291">
        <f>(mm!C19*Na!C19+mm!D19*Na!D19+mm!E19*Na!E19+mm!F19*Na!F19+mm!G19*Na!G19+mm!H19*Na!H19+mm!I19*Na!I19+mm!J19*Na!J19+mm!K19*Na!K19+mm!L19*Na!L19+mm!M19*Na!M19+mm!N19*Na!N19)/mm!O19</f>
        <v>25.35820420798672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121.4336905366161</v>
      </c>
      <c r="D20" s="292">
        <v>44.007948565295791</v>
      </c>
      <c r="E20" s="292">
        <v>11.384742678503539</v>
      </c>
      <c r="F20" s="292">
        <v>54.882350527559879</v>
      </c>
      <c r="G20" s="292">
        <v>31.828618367560018</v>
      </c>
      <c r="H20" s="292">
        <v>34.438474838503396</v>
      </c>
      <c r="I20" s="292">
        <v>42.703020329824099</v>
      </c>
      <c r="J20" s="292">
        <v>270.19550938038873</v>
      </c>
      <c r="K20" s="292">
        <v>264.10584428152089</v>
      </c>
      <c r="L20" s="292">
        <v>73.151345824163556</v>
      </c>
      <c r="M20" s="292">
        <v>132.74306857737074</v>
      </c>
      <c r="N20" s="293">
        <v>87.940532492842706</v>
      </c>
      <c r="O20" s="291">
        <f t="shared" si="2"/>
        <v>270.19550938038873</v>
      </c>
      <c r="P20" s="292">
        <f t="shared" si="3"/>
        <v>11.384742678503539</v>
      </c>
      <c r="Q20" s="291">
        <f>(mm!C20*Na!C20+mm!D20*Na!D20+mm!E20*Na!E20+mm!F20*Na!F20+mm!G20*Na!G20+mm!H20*Na!H20+mm!I20*Na!I20+mm!J20*Na!J20+mm!K20*Na!K20+mm!L20*Na!L20+mm!M20*Na!M20+mm!N20*Na!N20)/mm!O20</f>
        <v>75.13967477935455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75.7</v>
      </c>
      <c r="D21" s="292">
        <v>24.1</v>
      </c>
      <c r="E21" s="292">
        <v>1.46</v>
      </c>
      <c r="F21" s="292">
        <v>17.8</v>
      </c>
      <c r="G21" s="292">
        <v>20.399999999999999</v>
      </c>
      <c r="H21" s="292">
        <v>18.3</v>
      </c>
      <c r="I21" s="292">
        <v>23.2</v>
      </c>
      <c r="J21" s="292">
        <v>179</v>
      </c>
      <c r="K21" s="292">
        <v>29.5</v>
      </c>
      <c r="L21" s="292">
        <v>23.2</v>
      </c>
      <c r="M21" s="292">
        <v>32.200000000000003</v>
      </c>
      <c r="N21" s="293">
        <v>38.200000000000003</v>
      </c>
      <c r="O21" s="291">
        <f t="shared" si="2"/>
        <v>179</v>
      </c>
      <c r="P21" s="292">
        <f t="shared" si="3"/>
        <v>1.46</v>
      </c>
      <c r="Q21" s="291">
        <f>(mm!C21*Na!C21+mm!D21*Na!D21+mm!E21*Na!E21+mm!F21*Na!F21+mm!G21*Na!G21+mm!H21*Na!H21+mm!I21*Na!I21+mm!J21*Na!J21+mm!K21*Na!K21+mm!L21*Na!L21+mm!M21*Na!M21+mm!N21*Na!N21)/mm!O21</f>
        <v>30.644503957257193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60.399307489040318</v>
      </c>
      <c r="D22" s="292">
        <v>59.024080649983475</v>
      </c>
      <c r="E22" s="292">
        <v>15.623780974053471</v>
      </c>
      <c r="F22" s="292">
        <v>28.89503736458262</v>
      </c>
      <c r="G22" s="292">
        <v>13.818412541285305</v>
      </c>
      <c r="H22" s="292">
        <v>41.649451375236048</v>
      </c>
      <c r="I22" s="292">
        <v>34.721895062944178</v>
      </c>
      <c r="J22" s="292">
        <v>98.545237525479536</v>
      </c>
      <c r="K22" s="292">
        <v>67.524907288587215</v>
      </c>
      <c r="L22" s="292">
        <v>59.096938374970314</v>
      </c>
      <c r="M22" s="292">
        <v>18.046654331737049</v>
      </c>
      <c r="N22" s="293">
        <v>26.065433173704832</v>
      </c>
      <c r="O22" s="291">
        <f t="shared" si="2"/>
        <v>98.545237525479536</v>
      </c>
      <c r="P22" s="292">
        <f t="shared" si="3"/>
        <v>13.818412541285305</v>
      </c>
      <c r="Q22" s="291">
        <f>(mm!C22*Na!C22+mm!D22*Na!D22+mm!E22*Na!E22+mm!F22*Na!F22+mm!G22*Na!G22+mm!H22*Na!H22+mm!I22*Na!I22+mm!J22*Na!J22+mm!K22*Na!K22+mm!L22*Na!L22+mm!M22*Na!M22+mm!N22*Na!N22)/mm!O22</f>
        <v>36.696815208470561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59.860331639419044</v>
      </c>
      <c r="D23" s="292">
        <v>24.291470583679356</v>
      </c>
      <c r="E23" s="292">
        <v>36.82900489108345</v>
      </c>
      <c r="F23" s="292">
        <v>17.69477876363942</v>
      </c>
      <c r="G23" s="292">
        <v>29.03293662961088</v>
      </c>
      <c r="H23" s="292">
        <v>15.187476447682418</v>
      </c>
      <c r="I23" s="292">
        <v>17.551674892577068</v>
      </c>
      <c r="J23" s="292">
        <v>125.70439397838703</v>
      </c>
      <c r="K23" s="292">
        <v>62.696525870856568</v>
      </c>
      <c r="L23" s="292">
        <v>13.698715430271227</v>
      </c>
      <c r="M23" s="292">
        <v>21.637314504789749</v>
      </c>
      <c r="N23" s="293">
        <v>55.384792125608612</v>
      </c>
      <c r="O23" s="291">
        <f t="shared" si="2"/>
        <v>125.70439397838703</v>
      </c>
      <c r="P23" s="292">
        <f t="shared" si="3"/>
        <v>13.698715430271227</v>
      </c>
      <c r="Q23" s="291">
        <f>(mm!C23*Na!C23+mm!D23*Na!D23+mm!E23*Na!E23+mm!F23*Na!F23+mm!G23*Na!G23+mm!H23*Na!H23+mm!I23*Na!I23+mm!J23*Na!J23+mm!K23*Na!K23+mm!L23*Na!L23+mm!M23*Na!M23+mm!N23*Na!N23)/mm!O23</f>
        <v>33.689156352525963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46</v>
      </c>
      <c r="D24" s="292">
        <v>27.7</v>
      </c>
      <c r="E24" s="292">
        <v>24.8</v>
      </c>
      <c r="F24" s="292">
        <v>5.0999999999999996</v>
      </c>
      <c r="G24" s="292">
        <v>13.3</v>
      </c>
      <c r="H24" s="292">
        <v>12.3</v>
      </c>
      <c r="I24" s="292">
        <v>18.3</v>
      </c>
      <c r="J24" s="292">
        <v>96.8</v>
      </c>
      <c r="K24" s="292">
        <v>83.5</v>
      </c>
      <c r="L24" s="292">
        <v>8.1999999999999993</v>
      </c>
      <c r="M24" s="292">
        <v>20.7</v>
      </c>
      <c r="N24" s="293">
        <v>33.9</v>
      </c>
      <c r="O24" s="291">
        <f t="shared" si="2"/>
        <v>96.8</v>
      </c>
      <c r="P24" s="292">
        <f t="shared" si="3"/>
        <v>5.0999999999999996</v>
      </c>
      <c r="Q24" s="291">
        <f>(mm!C24*Na!C24+mm!D24*Na!D24+mm!E24*Na!E24+mm!F24*Na!F24+mm!G24*Na!G24+mm!H24*Na!H24+mm!I24*Na!I24+mm!J24*Na!J24+mm!K24*Na!K24+mm!L24*Na!L24+mm!M24*Na!M24+mm!N24*Na!N24)/mm!O24</f>
        <v>25.772737707345971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7.0505775061976275</v>
      </c>
      <c r="D25" s="292">
        <v>6.4677967180064151</v>
      </c>
      <c r="E25" s="306">
        <v>7.0173232666043717</v>
      </c>
      <c r="F25" s="306">
        <v>11.832912238788856</v>
      </c>
      <c r="G25" s="306">
        <v>26.707531219320593</v>
      </c>
      <c r="H25" s="306">
        <v>16.454888642346482</v>
      </c>
      <c r="I25" s="306">
        <v>7.1449838149595788</v>
      </c>
      <c r="J25" s="306">
        <v>37.652885159602874</v>
      </c>
      <c r="K25" s="306">
        <v>12.448794186681786</v>
      </c>
      <c r="L25" s="306">
        <v>8.8808995119412568</v>
      </c>
      <c r="M25" s="306">
        <v>30.1539401032163</v>
      </c>
      <c r="N25" s="316">
        <v>27.379143138984901</v>
      </c>
      <c r="O25" s="305">
        <f t="shared" si="2"/>
        <v>37.652885159602874</v>
      </c>
      <c r="P25" s="306">
        <f t="shared" si="3"/>
        <v>6.4677967180064151</v>
      </c>
      <c r="Q25" s="305">
        <f>(mm!C25*Na!C25+mm!D25*Na!D25+mm!E25*Na!E25+mm!F25*Na!F25+mm!G25*Na!G25+mm!H25*Na!H25+mm!I25*Na!I25+mm!J25*Na!J25+mm!K25*Na!K25+mm!L25*Na!L25+mm!M25*Na!M25+mm!N25*Na!N25)/mm!O25</f>
        <v>16.515124146633497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55</v>
      </c>
      <c r="D26" s="295">
        <v>13.7</v>
      </c>
      <c r="E26" s="295">
        <v>6.5</v>
      </c>
      <c r="F26" s="295">
        <v>13.3</v>
      </c>
      <c r="G26" s="295">
        <v>20.5</v>
      </c>
      <c r="H26" s="295">
        <v>20.7</v>
      </c>
      <c r="I26" s="295">
        <v>30.6</v>
      </c>
      <c r="J26" s="295">
        <v>90.2</v>
      </c>
      <c r="K26" s="295">
        <v>242.1</v>
      </c>
      <c r="L26" s="295">
        <v>233.3</v>
      </c>
      <c r="M26" s="295">
        <v>178.1</v>
      </c>
      <c r="N26" s="319">
        <v>174.3</v>
      </c>
      <c r="O26" s="294">
        <f t="shared" si="2"/>
        <v>242.1</v>
      </c>
      <c r="P26" s="295">
        <f t="shared" si="3"/>
        <v>6.5</v>
      </c>
      <c r="Q26" s="294">
        <f>(mm!C26*Na!C26+mm!D26*Na!D26+mm!E26*Na!E26+mm!F26*Na!F26+mm!G26*Na!G26+mm!H26*Na!H26+mm!I26*Na!I26+mm!J26*Na!J26+mm!K26*Na!K26+mm!L26*Na!L26+mm!M26*Na!M26+mm!N26*Na!N26)/mm!O26</f>
        <v>111.85089896822964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75.365346917190266</v>
      </c>
      <c r="D27" s="292">
        <v>23.022934289313358</v>
      </c>
      <c r="E27" s="292">
        <v>2.8803509106579424</v>
      </c>
      <c r="F27" s="292">
        <v>7.9500924540960156</v>
      </c>
      <c r="G27" s="292">
        <v>5.2196607220530673</v>
      </c>
      <c r="H27" s="292">
        <v>14.527139946429797</v>
      </c>
      <c r="I27" s="292">
        <v>58.482077268081788</v>
      </c>
      <c r="J27" s="292">
        <v>112.89935587501067</v>
      </c>
      <c r="K27" s="292">
        <v>237.05114307314224</v>
      </c>
      <c r="L27" s="292">
        <v>311.03985461161631</v>
      </c>
      <c r="M27" s="292">
        <v>264.7430671497371</v>
      </c>
      <c r="N27" s="293">
        <v>233.10034008460914</v>
      </c>
      <c r="O27" s="291">
        <f t="shared" si="2"/>
        <v>311.03985461161631</v>
      </c>
      <c r="P27" s="292">
        <f t="shared" si="3"/>
        <v>2.8803509106579424</v>
      </c>
      <c r="Q27" s="291">
        <f>(mm!C27*Na!C27+mm!D27*Na!D27+mm!E27*Na!E27+mm!F27*Na!F27+mm!G27*Na!G27+mm!H27*Na!H27+mm!I27*Na!I27+mm!J27*Na!J27+mm!K27*Na!K27+mm!L27*Na!L27+mm!M27*Na!M27+mm!N27*Na!N27)/mm!O27</f>
        <v>130.37125084553807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58.305879683038007</v>
      </c>
      <c r="D28" s="292">
        <v>21.341107184692142</v>
      </c>
      <c r="E28" s="292">
        <v>1.7639181987685384</v>
      </c>
      <c r="F28" s="292">
        <v>10.582600997020368</v>
      </c>
      <c r="G28" s="292">
        <v>35.846682311328784</v>
      </c>
      <c r="H28" s="292">
        <v>9.3901138604437993</v>
      </c>
      <c r="I28" s="292">
        <v>36.336112728943803</v>
      </c>
      <c r="J28" s="292">
        <v>78.421989382042412</v>
      </c>
      <c r="K28" s="292">
        <v>239.55859099525023</v>
      </c>
      <c r="L28" s="292">
        <v>266.37585427496782</v>
      </c>
      <c r="M28" s="292">
        <v>288.88232979142077</v>
      </c>
      <c r="N28" s="293">
        <v>198.41839887535701</v>
      </c>
      <c r="O28" s="291">
        <f t="shared" si="2"/>
        <v>288.88232979142077</v>
      </c>
      <c r="P28" s="292">
        <f t="shared" si="3"/>
        <v>1.7639181987685384</v>
      </c>
      <c r="Q28" s="291">
        <f>(mm!C28*Na!C28+mm!D28*Na!D28+mm!E28*Na!E28+mm!F28*Na!F28+mm!G28*Na!G28+mm!H28*Na!H28+mm!I28*Na!I28+mm!J28*Na!J28+mm!K28*Na!K28+mm!L28*Na!L28+mm!M28*Na!M28+mm!N28*Na!N28)/mm!O28</f>
        <v>121.3289677167228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58.5</v>
      </c>
      <c r="D29" s="292">
        <v>21.3</v>
      </c>
      <c r="E29" s="292">
        <v>2.9</v>
      </c>
      <c r="F29" s="292">
        <v>7.7</v>
      </c>
      <c r="G29" s="292">
        <v>22</v>
      </c>
      <c r="H29" s="292">
        <v>10.1</v>
      </c>
      <c r="I29" s="292">
        <v>30.1</v>
      </c>
      <c r="J29" s="292">
        <v>66.7</v>
      </c>
      <c r="K29" s="292">
        <v>246.5</v>
      </c>
      <c r="L29" s="292">
        <v>302.8</v>
      </c>
      <c r="M29" s="292">
        <v>245.1</v>
      </c>
      <c r="N29" s="293">
        <v>260.7</v>
      </c>
      <c r="O29" s="291">
        <f t="shared" si="2"/>
        <v>302.8</v>
      </c>
      <c r="P29" s="292">
        <f t="shared" si="3"/>
        <v>2.9</v>
      </c>
      <c r="Q29" s="291">
        <f>(mm!C29*Na!C29+mm!D29*Na!D29+mm!E29*Na!E29+mm!F29*Na!F29+mm!G29*Na!G29+mm!H29*Na!H29+mm!I29*Na!I29+mm!J29*Na!J29+mm!K29*Na!K29+mm!L29*Na!L29+mm!M29*Na!M29+mm!N29*Na!N29)/mm!O29</f>
        <v>127.35624874858172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21.1</v>
      </c>
      <c r="D30" s="292">
        <v>13.6</v>
      </c>
      <c r="E30" s="292">
        <v>9.4</v>
      </c>
      <c r="F30" s="292">
        <v>9.1</v>
      </c>
      <c r="G30" s="292">
        <v>33.6</v>
      </c>
      <c r="H30" s="292">
        <v>9.5</v>
      </c>
      <c r="I30" s="292">
        <v>10.4</v>
      </c>
      <c r="J30" s="292">
        <v>13.6</v>
      </c>
      <c r="K30" s="292">
        <v>89.8</v>
      </c>
      <c r="L30" s="292">
        <v>46.7</v>
      </c>
      <c r="M30" s="292">
        <v>27.6</v>
      </c>
      <c r="N30" s="293">
        <v>43.1</v>
      </c>
      <c r="O30" s="291">
        <f t="shared" si="2"/>
        <v>89.8</v>
      </c>
      <c r="P30" s="292">
        <f t="shared" si="3"/>
        <v>9.1</v>
      </c>
      <c r="Q30" s="291">
        <f>(mm!C30*Na!C30+mm!D30*Na!D30+mm!E30*Na!E30+mm!F30*Na!F30+mm!G30*Na!G30+mm!H30*Na!H30+mm!I30*Na!I30+mm!J30*Na!J30+mm!K30*Na!K30+mm!L30*Na!L30+mm!M30*Na!M30+mm!N30*Na!N30)/mm!O30</f>
        <v>19.069254120688861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37.827069213390843</v>
      </c>
      <c r="D31" s="292">
        <v>13.742177152317883</v>
      </c>
      <c r="E31" s="292">
        <v>11.384957071309323</v>
      </c>
      <c r="F31" s="292">
        <v>24.298292220113851</v>
      </c>
      <c r="G31" s="292">
        <v>44.881208053691267</v>
      </c>
      <c r="H31" s="292">
        <v>21.176563084986899</v>
      </c>
      <c r="I31" s="292">
        <v>16.910834371108344</v>
      </c>
      <c r="J31" s="292">
        <v>87.08763374846518</v>
      </c>
      <c r="K31" s="292">
        <v>28.502816901408448</v>
      </c>
      <c r="L31" s="292">
        <v>40.618715596330269</v>
      </c>
      <c r="M31" s="292">
        <v>17.174225663716811</v>
      </c>
      <c r="N31" s="293">
        <v>52.182177068214799</v>
      </c>
      <c r="O31" s="291">
        <f t="shared" si="2"/>
        <v>87.08763374846518</v>
      </c>
      <c r="P31" s="292">
        <f t="shared" si="3"/>
        <v>11.384957071309323</v>
      </c>
      <c r="Q31" s="291">
        <f>(mm!C31*Na!C31+mm!D31*Na!D31+mm!E31*Na!E31+mm!F31*Na!F31+mm!G31*Na!G31+mm!H31*Na!H31+mm!I31*Na!I31+mm!J31*Na!J31+mm!K31*Na!K31+mm!L31*Na!L31+mm!M31*Na!M31+mm!N31*Na!N31)/mm!O31</f>
        <v>33.861971132399717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32.799999999999997</v>
      </c>
      <c r="D32" s="292">
        <v>24.31</v>
      </c>
      <c r="E32" s="292">
        <v>11.6</v>
      </c>
      <c r="F32" s="292">
        <v>28.96</v>
      </c>
      <c r="G32" s="292">
        <v>44.79</v>
      </c>
      <c r="H32" s="292">
        <v>11.55</v>
      </c>
      <c r="I32" s="292">
        <v>42.37</v>
      </c>
      <c r="J32" s="292">
        <v>32.619999999999997</v>
      </c>
      <c r="K32" s="292">
        <v>57.78</v>
      </c>
      <c r="L32" s="292">
        <v>25.34</v>
      </c>
      <c r="M32" s="292">
        <v>25.24</v>
      </c>
      <c r="N32" s="293">
        <v>49.44</v>
      </c>
      <c r="O32" s="291">
        <f t="shared" si="2"/>
        <v>57.78</v>
      </c>
      <c r="P32" s="292">
        <f t="shared" si="3"/>
        <v>11.55</v>
      </c>
      <c r="Q32" s="291">
        <f>(mm!C32*Na!C32+mm!D32*Na!D32+mm!E32*Na!E32+mm!F32*Na!F32+mm!G32*Na!G32+mm!H32*Na!H32+mm!I32*Na!I32+mm!J32*Na!J32+mm!K32*Na!K32+mm!L32*Na!L32+mm!M32*Na!M32+mm!N32*Na!N32)/mm!O32</f>
        <v>22.583649104842962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18.61913444283044</v>
      </c>
      <c r="D33" s="292">
        <v>9.4961104974165487</v>
      </c>
      <c r="E33" s="292">
        <v>4.9170363727382984</v>
      </c>
      <c r="F33" s="292">
        <v>42.660475387958556</v>
      </c>
      <c r="G33" s="292">
        <v>29.429690901175448</v>
      </c>
      <c r="H33" s="292">
        <v>2.3274778430658571</v>
      </c>
      <c r="I33" s="292">
        <v>8.5420512892531093</v>
      </c>
      <c r="J33" s="292">
        <v>17.830600299908095</v>
      </c>
      <c r="K33" s="292">
        <v>21.321719068595982</v>
      </c>
      <c r="L33" s="292">
        <v>15.169124188449965</v>
      </c>
      <c r="M33" s="292">
        <v>12.536452209534101</v>
      </c>
      <c r="N33" s="293">
        <v>15.62642503486493</v>
      </c>
      <c r="O33" s="291">
        <f t="shared" si="2"/>
        <v>42.660475387958556</v>
      </c>
      <c r="P33" s="292">
        <f t="shared" si="3"/>
        <v>2.3274778430658571</v>
      </c>
      <c r="Q33" s="291">
        <f>(mm!C33*Na!C33+mm!D33*Na!D33+mm!E33*Na!E33+mm!F33*Na!F33+mm!G33*Na!G33+mm!H33*Na!H33+mm!I33*Na!I33+mm!J33*Na!J33+mm!K33*Na!K33+mm!L33*Na!L33+mm!M33*Na!M33+mm!N33*Na!N33)/mm!O33</f>
        <v>8.1083082571493659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17.079999999999998</v>
      </c>
      <c r="D34" s="292">
        <v>11.3</v>
      </c>
      <c r="E34" s="292">
        <v>4.4800000000000004</v>
      </c>
      <c r="F34" s="292">
        <v>8.36</v>
      </c>
      <c r="G34" s="292">
        <v>17.2</v>
      </c>
      <c r="H34" s="292">
        <v>4.13</v>
      </c>
      <c r="I34" s="292">
        <v>7.92</v>
      </c>
      <c r="J34" s="292">
        <v>8.65</v>
      </c>
      <c r="K34" s="292">
        <v>34.94</v>
      </c>
      <c r="L34" s="292">
        <v>19.440000000000001</v>
      </c>
      <c r="M34" s="292">
        <v>14.58</v>
      </c>
      <c r="N34" s="293">
        <v>19.45</v>
      </c>
      <c r="O34" s="291">
        <f t="shared" si="2"/>
        <v>34.94</v>
      </c>
      <c r="P34" s="292">
        <f t="shared" si="3"/>
        <v>4.13</v>
      </c>
      <c r="Q34" s="291">
        <f>(mm!C34*Na!C34+mm!D34*Na!D34+mm!E34*Na!E34+mm!F34*Na!F34+mm!G34*Na!G34+mm!H34*Na!H34+mm!I34*Na!I34+mm!J34*Na!J34+mm!K34*Na!K34+mm!L34*Na!L34+mm!M34*Na!M34+mm!N34*Na!N34)/mm!O34</f>
        <v>10.217480561703129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22.3</v>
      </c>
      <c r="D35" s="292">
        <v>6.9</v>
      </c>
      <c r="E35" s="292">
        <v>2</v>
      </c>
      <c r="F35" s="292">
        <v>9.6999999999999993</v>
      </c>
      <c r="G35" s="292">
        <v>3.7</v>
      </c>
      <c r="H35" s="292">
        <v>8.8000000000000007</v>
      </c>
      <c r="I35" s="292">
        <v>16.7</v>
      </c>
      <c r="J35" s="292">
        <v>24.3</v>
      </c>
      <c r="K35" s="292">
        <v>82.4</v>
      </c>
      <c r="L35" s="292">
        <v>53.4</v>
      </c>
      <c r="M35" s="292">
        <v>34.1</v>
      </c>
      <c r="N35" s="293">
        <v>25.1</v>
      </c>
      <c r="O35" s="291">
        <f t="shared" si="2"/>
        <v>82.4</v>
      </c>
      <c r="P35" s="292">
        <f t="shared" si="3"/>
        <v>2</v>
      </c>
      <c r="Q35" s="291">
        <f>(mm!C35*Na!C35+mm!D35*Na!D35+mm!E35*Na!E35+mm!F35*Na!F35+mm!G35*Na!G35+mm!H35*Na!H35+mm!I35*Na!I35+mm!J35*Na!J35+mm!K35*Na!K35+mm!L35*Na!L35+mm!M35*Na!M35+mm!N35*Na!N35)/mm!O35</f>
        <v>21.190077396308794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17.00271153846154</v>
      </c>
      <c r="D36" s="292">
        <v>13.127750410509034</v>
      </c>
      <c r="E36" s="292">
        <v>5.9303955174686882</v>
      </c>
      <c r="F36" s="292">
        <v>34.845123087159017</v>
      </c>
      <c r="G36" s="292">
        <v>7.97</v>
      </c>
      <c r="H36" s="292">
        <v>5.8298236965240644</v>
      </c>
      <c r="I36" s="292">
        <v>8.6587684383048487</v>
      </c>
      <c r="J36" s="292">
        <v>11.335363285363286</v>
      </c>
      <c r="K36" s="292">
        <v>28.341538461538462</v>
      </c>
      <c r="L36" s="292">
        <v>11.836684172833611</v>
      </c>
      <c r="M36" s="292">
        <v>14.789168591224016</v>
      </c>
      <c r="N36" s="293">
        <v>20.764555335968378</v>
      </c>
      <c r="O36" s="291">
        <f t="shared" si="2"/>
        <v>34.845123087159017</v>
      </c>
      <c r="P36" s="292">
        <f t="shared" si="3"/>
        <v>5.8298236965240644</v>
      </c>
      <c r="Q36" s="291">
        <f>(mm!C36*Na!C36+mm!D36*Na!D36+mm!E36*Na!E36+mm!F36*Na!F36+mm!G36*Na!G36+mm!H36*Na!H36+mm!I36*Na!I36+mm!J36*Na!J36+mm!K36*Na!K36+mm!L36*Na!L36+mm!M36*Na!M36+mm!N36*Na!N36)/mm!O36</f>
        <v>11.039094188048198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30.907157701416079</v>
      </c>
      <c r="D37" s="292">
        <v>4.5430380358610032</v>
      </c>
      <c r="E37" s="292">
        <v>2.4874012479806664</v>
      </c>
      <c r="F37" s="292">
        <v>1.5396618267431668</v>
      </c>
      <c r="G37" s="292">
        <v>18.123821951573149</v>
      </c>
      <c r="H37" s="292">
        <v>0.88217703349282306</v>
      </c>
      <c r="I37" s="292">
        <v>3.0749995341883287</v>
      </c>
      <c r="J37" s="292">
        <v>7.9919872097945746</v>
      </c>
      <c r="K37" s="292">
        <v>34.803807519953068</v>
      </c>
      <c r="L37" s="292">
        <v>13.701367744429946</v>
      </c>
      <c r="M37" s="292">
        <v>16.902376483650109</v>
      </c>
      <c r="N37" s="293">
        <v>25.325354786518318</v>
      </c>
      <c r="O37" s="291">
        <f t="shared" si="2"/>
        <v>34.803807519953068</v>
      </c>
      <c r="P37" s="292">
        <f t="shared" si="3"/>
        <v>0.88217703349282306</v>
      </c>
      <c r="Q37" s="291">
        <f>(mm!C37*Na!C37+mm!D37*Na!D37+mm!E37*Na!E37+mm!F37*Na!F37+mm!G37*Na!G37+mm!H37*Na!H37+mm!I37*Na!I37+mm!J37*Na!J37+mm!K37*Na!K37+mm!L37*Na!L37+mm!M37*Na!M37+mm!N37*Na!N37)/mm!O37</f>
        <v>7.9915866846767312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58</v>
      </c>
      <c r="D38" s="292">
        <v>9.2200000000000006</v>
      </c>
      <c r="E38" s="292">
        <v>20.2</v>
      </c>
      <c r="F38" s="292">
        <v>62.1</v>
      </c>
      <c r="G38" s="292">
        <v>17.8</v>
      </c>
      <c r="H38" s="292">
        <v>22.6</v>
      </c>
      <c r="I38" s="292">
        <v>5.99</v>
      </c>
      <c r="J38" s="292">
        <v>27.2</v>
      </c>
      <c r="K38" s="292">
        <v>17</v>
      </c>
      <c r="L38" s="292">
        <v>49.1</v>
      </c>
      <c r="M38" s="292">
        <v>30.3</v>
      </c>
      <c r="N38" s="293">
        <v>62.9</v>
      </c>
      <c r="O38" s="291">
        <f t="shared" si="2"/>
        <v>62.9</v>
      </c>
      <c r="P38" s="292">
        <f t="shared" si="3"/>
        <v>5.99</v>
      </c>
      <c r="Q38" s="291">
        <f>(mm!C38*Na!C38+mm!D38*Na!D38+mm!E38*Na!E38+mm!F38*Na!F38+mm!G38*Na!G38+mm!H38*Na!H38+mm!I38*Na!I38+mm!J38*Na!J38+mm!K38*Na!K38+mm!L38*Na!L38+mm!M38*Na!M38+mm!N38*Na!N38)/mm!O38</f>
        <v>28.198034378370863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23.962593367235957</v>
      </c>
      <c r="D39" s="306">
        <v>40.293195835561917</v>
      </c>
      <c r="E39" s="306">
        <v>18.463217585716745</v>
      </c>
      <c r="F39" s="306">
        <v>33.115338297273624</v>
      </c>
      <c r="G39" s="306">
        <v>273.09052194166304</v>
      </c>
      <c r="H39" s="306">
        <v>10.546139604102418</v>
      </c>
      <c r="I39" s="306">
        <v>16.672428369424107</v>
      </c>
      <c r="J39" s="306">
        <v>37.011156083381252</v>
      </c>
      <c r="K39" s="306">
        <v>29.529841255028082</v>
      </c>
      <c r="L39" s="306">
        <v>23.284111980838642</v>
      </c>
      <c r="M39" s="306">
        <v>23.601948922175982</v>
      </c>
      <c r="N39" s="316">
        <v>42.612915648353685</v>
      </c>
      <c r="O39" s="305">
        <f t="shared" si="2"/>
        <v>273.09052194166304</v>
      </c>
      <c r="P39" s="306">
        <f t="shared" si="3"/>
        <v>10.546139604102418</v>
      </c>
      <c r="Q39" s="305">
        <f>(mm!C39*Na!C39+mm!D39*Na!D39+mm!E39*Na!E39+mm!F39*Na!F39+mm!G39*Na!G39+mm!H39*Na!H39+mm!I39*Na!I39+mm!J39*Na!J39+mm!K39*Na!K39+mm!L39*Na!L39+mm!M39*Na!M39+mm!N39*Na!N39)/mm!O39</f>
        <v>21.646570861026735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90.474906262777424</v>
      </c>
      <c r="D41" s="312">
        <v>16.09409390251329</v>
      </c>
      <c r="E41" s="312">
        <v>7.3945836849385387</v>
      </c>
      <c r="F41" s="312">
        <v>14.789167369877077</v>
      </c>
      <c r="G41" s="312">
        <v>86.995102175747505</v>
      </c>
      <c r="H41" s="312">
        <v>46.107404153146177</v>
      </c>
      <c r="I41" s="312">
        <v>57.851742946872101</v>
      </c>
      <c r="J41" s="312">
        <v>139.62713899207475</v>
      </c>
      <c r="K41" s="312">
        <v>376.68879242098672</v>
      </c>
      <c r="L41" s="312">
        <v>414.09668635655811</v>
      </c>
      <c r="M41" s="312">
        <v>307.09271068038868</v>
      </c>
      <c r="N41" s="313">
        <v>278.38432696239209</v>
      </c>
      <c r="O41" s="311">
        <f t="shared" ref="O41:O56" si="4">MAX(C41:N41)</f>
        <v>414.09668635655811</v>
      </c>
      <c r="P41" s="312">
        <f t="shared" ref="P41:P56" si="5">MIN(C41:N41)</f>
        <v>7.3945836849385387</v>
      </c>
      <c r="Q41" s="311">
        <f>(mm!C41*Na!C41+mm!D41*Na!D41+mm!E41*Na!E41+mm!F41*Na!F41+mm!G41*Na!G41+mm!H41*Na!H41+mm!I41*Na!I41+mm!J41*Na!J41+mm!K41*Na!K41+mm!L41*Na!L41+mm!M41*Na!M41+mm!N41*Na!N41)/mm!O41</f>
        <v>179.6148649724729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27.769045762963522</v>
      </c>
      <c r="D42" s="292">
        <v>14.495424667667628</v>
      </c>
      <c r="E42" s="292">
        <v>5.9202779596523865</v>
      </c>
      <c r="F42" s="292">
        <v>12.189195966832994</v>
      </c>
      <c r="G42" s="292">
        <v>15.217445161050559</v>
      </c>
      <c r="H42" s="292">
        <v>12.257158794698229</v>
      </c>
      <c r="I42" s="292">
        <v>20.41033601239668</v>
      </c>
      <c r="J42" s="292">
        <v>162.69739349332372</v>
      </c>
      <c r="K42" s="292">
        <v>307.95629319079023</v>
      </c>
      <c r="L42" s="292">
        <v>299.09196151000117</v>
      </c>
      <c r="M42" s="292">
        <v>164.86832399701078</v>
      </c>
      <c r="N42" s="293">
        <v>251.94118931616893</v>
      </c>
      <c r="O42" s="291">
        <f t="shared" si="4"/>
        <v>307.95629319079023</v>
      </c>
      <c r="P42" s="292">
        <f t="shared" si="5"/>
        <v>5.9202779596523865</v>
      </c>
      <c r="Q42" s="291">
        <f>(mm!C42*Na!C42+mm!D42*Na!D42+mm!E42*Na!E42+mm!F42*Na!F42+mm!G42*Na!G42+mm!H42*Na!H42+mm!I42*Na!I42+mm!J42*Na!J42+mm!K42*Na!K42+mm!L42*Na!L42+mm!M42*Na!M42+mm!N42*Na!N42)/mm!O42</f>
        <v>105.48100445198172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18.610144397434148</v>
      </c>
      <c r="D43" s="292">
        <v>7.3707618054751149</v>
      </c>
      <c r="E43" s="292">
        <v>5.1101329959078186</v>
      </c>
      <c r="F43" s="292">
        <v>31.090505547226389</v>
      </c>
      <c r="G43" s="292">
        <v>4.8194629988913515</v>
      </c>
      <c r="H43" s="292">
        <v>8.7203845153356827</v>
      </c>
      <c r="I43" s="292">
        <v>22.252519134775376</v>
      </c>
      <c r="J43" s="292">
        <v>18.76262574922081</v>
      </c>
      <c r="K43" s="292">
        <v>25.20833212121212</v>
      </c>
      <c r="L43" s="292">
        <v>20.5981198457598</v>
      </c>
      <c r="M43" s="292">
        <v>34.341788503317481</v>
      </c>
      <c r="N43" s="293">
        <v>29.938384463968507</v>
      </c>
      <c r="O43" s="291">
        <f t="shared" si="4"/>
        <v>34.341788503317481</v>
      </c>
      <c r="P43" s="292">
        <f t="shared" si="5"/>
        <v>4.8194629988913515</v>
      </c>
      <c r="Q43" s="291">
        <f>(mm!C43*Na!C43+mm!D43*Na!D43+mm!E43*Na!E43+mm!F43*Na!F43+mm!G43*Na!G43+mm!H43*Na!H43+mm!I43*Na!I43+mm!J43*Na!J43+mm!K43*Na!K43+mm!L43*Na!L43+mm!M43*Na!M43+mm!N43*Na!N43)/mm!O43</f>
        <v>16.366414321417608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30.37982805045673</v>
      </c>
      <c r="D44" s="292">
        <v>13.553683187472815</v>
      </c>
      <c r="E44" s="292">
        <v>7.8168550281426716</v>
      </c>
      <c r="F44" s="292">
        <v>28.711426774119182</v>
      </c>
      <c r="G44" s="292">
        <v>17.668508751283166</v>
      </c>
      <c r="H44" s="292">
        <v>16.790830517616353</v>
      </c>
      <c r="I44" s="292">
        <v>14.119878838495</v>
      </c>
      <c r="J44" s="292">
        <v>21.542440972248805</v>
      </c>
      <c r="K44" s="292">
        <v>184.80926724784692</v>
      </c>
      <c r="L44" s="292">
        <v>86.28613220356678</v>
      </c>
      <c r="M44" s="292">
        <v>57.416267942583737</v>
      </c>
      <c r="N44" s="293">
        <v>149.19530230535017</v>
      </c>
      <c r="O44" s="291">
        <f t="shared" si="4"/>
        <v>184.80926724784692</v>
      </c>
      <c r="P44" s="292">
        <f t="shared" si="5"/>
        <v>7.8168550281426716</v>
      </c>
      <c r="Q44" s="291">
        <f>(mm!C44*Na!C44+mm!D44*Na!D44+mm!E44*Na!E44+mm!F44*Na!F44+mm!G44*Na!G44+mm!H44*Na!H44+mm!I44*Na!I44+mm!J44*Na!J44+mm!K44*Na!K44+mm!L44*Na!L44+mm!M44*Na!M44+mm!N44*Na!N44)/mm!O44</f>
        <v>39.581883994963704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17.07</v>
      </c>
      <c r="D45" s="292">
        <v>8.2899999999999991</v>
      </c>
      <c r="E45" s="292">
        <v>4.01</v>
      </c>
      <c r="F45" s="321">
        <v>93.02</v>
      </c>
      <c r="G45" s="292">
        <v>58.38</v>
      </c>
      <c r="H45" s="292">
        <v>22</v>
      </c>
      <c r="I45" s="292">
        <v>19.920000000000002</v>
      </c>
      <c r="J45" s="297">
        <v>38.28</v>
      </c>
      <c r="K45" s="292">
        <v>12.93</v>
      </c>
      <c r="L45" s="297">
        <v>16.09</v>
      </c>
      <c r="M45" s="292"/>
      <c r="N45" s="322">
        <v>33.06</v>
      </c>
      <c r="O45" s="291">
        <f t="shared" si="4"/>
        <v>93.02</v>
      </c>
      <c r="P45" s="292">
        <f t="shared" si="5"/>
        <v>4.01</v>
      </c>
      <c r="Q45" s="302">
        <f>(mm!C45*Na!C45+mm!D45*Na!D45+mm!E45*Na!E45+mm!F45*Na!F45+mm!G45*Na!G45+mm!H45*Na!H45+mm!I45*Na!I45+mm!J45*Na!J45+mm!K45*Na!K45+mm!L45*Na!L45+mm!M45*Na!M45+mm!N45*Na!N45)/mm!O45</f>
        <v>33.296597825181102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25.536647165134774</v>
      </c>
      <c r="D46" s="306">
        <v>9.6461159245769785</v>
      </c>
      <c r="E46" s="306">
        <v>13.037807180229695</v>
      </c>
      <c r="F46" s="306">
        <v>17.696091142480707</v>
      </c>
      <c r="G46" s="306">
        <v>29.303037657214869</v>
      </c>
      <c r="H46" s="306">
        <v>25.97822730209597</v>
      </c>
      <c r="I46" s="306">
        <v>26.043451497879108</v>
      </c>
      <c r="J46" s="306">
        <v>18.064029470998136</v>
      </c>
      <c r="K46" s="306">
        <v>56.634620637107183</v>
      </c>
      <c r="L46" s="306">
        <v>107.61594237897468</v>
      </c>
      <c r="M46" s="306">
        <v>52.87607352790733</v>
      </c>
      <c r="N46" s="316">
        <v>68.905236384698796</v>
      </c>
      <c r="O46" s="305">
        <f t="shared" si="4"/>
        <v>107.61594237897468</v>
      </c>
      <c r="P46" s="306">
        <f t="shared" si="5"/>
        <v>9.6461159245769785</v>
      </c>
      <c r="Q46" s="305">
        <f>(mm!C46*Na!C46+mm!D46*Na!D46+mm!E46*Na!E46+mm!F46*Na!F46+mm!G46*Na!G46+mm!H46*Na!H46+mm!I46*Na!I46+mm!J46*Na!J46+mm!K46*Na!K46+mm!L46*Na!L46+mm!M46*Na!M46+mm!N46*Na!N46)/mm!O46</f>
        <v>32.590998280439287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32.340000000000003</v>
      </c>
      <c r="D47" s="295">
        <v>16.11</v>
      </c>
      <c r="E47" s="295">
        <v>7.04</v>
      </c>
      <c r="F47" s="295">
        <v>12.32</v>
      </c>
      <c r="G47" s="295">
        <v>13.03</v>
      </c>
      <c r="H47" s="295">
        <v>13</v>
      </c>
      <c r="I47" s="295">
        <v>30.48</v>
      </c>
      <c r="J47" s="295">
        <v>12.85</v>
      </c>
      <c r="K47" s="323">
        <v>109.95</v>
      </c>
      <c r="L47" s="324">
        <v>70.92</v>
      </c>
      <c r="M47" s="295">
        <v>47.25</v>
      </c>
      <c r="N47" s="319">
        <v>248.61</v>
      </c>
      <c r="O47" s="294">
        <f t="shared" si="4"/>
        <v>248.61</v>
      </c>
      <c r="P47" s="295">
        <f t="shared" si="5"/>
        <v>7.04</v>
      </c>
      <c r="Q47" s="294">
        <f>(mm!C47*Na!C47+mm!D47*Na!D47+mm!E47*Na!E47+mm!F47*Na!F47+mm!G47*Na!G47+mm!H47*Na!H47+mm!I47*Na!I47+mm!J47*Na!J47+mm!K47*Na!K47+mm!L47*Na!L47+mm!M47*Na!M47+mm!N47*Na!N47)/mm!O47</f>
        <v>32.376902713434809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33.4</v>
      </c>
      <c r="D48" s="292">
        <v>13.9</v>
      </c>
      <c r="E48" s="292">
        <v>5.4</v>
      </c>
      <c r="F48" s="292">
        <v>12.4</v>
      </c>
      <c r="G48" s="292">
        <v>8.6</v>
      </c>
      <c r="H48" s="292">
        <v>15.9</v>
      </c>
      <c r="I48" s="292">
        <v>32.799999999999997</v>
      </c>
      <c r="J48" s="292">
        <v>32</v>
      </c>
      <c r="K48" s="292">
        <v>84.6</v>
      </c>
      <c r="L48" s="292">
        <v>94.3</v>
      </c>
      <c r="M48" s="292">
        <v>84.1</v>
      </c>
      <c r="N48" s="293">
        <v>148.69999999999999</v>
      </c>
      <c r="O48" s="311">
        <f t="shared" si="4"/>
        <v>148.69999999999999</v>
      </c>
      <c r="P48" s="312">
        <f t="shared" si="5"/>
        <v>5.4</v>
      </c>
      <c r="Q48" s="311">
        <f>(mm!C48*Na!C48+mm!D48*Na!D48+mm!E48*Na!E48+mm!F48*Na!F48+mm!G48*Na!G48+mm!H48*Na!H48+mm!I48*Na!I48+mm!J48*Na!J48+mm!K48*Na!K48+mm!L48*Na!L48+mm!M48*Na!M48+mm!N48*Na!N48)/mm!O48</f>
        <v>34.983353710147661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13.180337814958669</v>
      </c>
      <c r="D49" s="292">
        <v>2.5931616810846037</v>
      </c>
      <c r="E49" s="292">
        <v>5.1664656300021843</v>
      </c>
      <c r="F49" s="292">
        <v>18.095117372677265</v>
      </c>
      <c r="G49" s="292">
        <v>10.473030776791814</v>
      </c>
      <c r="H49" s="292">
        <v>16.80280522931</v>
      </c>
      <c r="I49" s="292">
        <v>17.815569123818015</v>
      </c>
      <c r="J49" s="292">
        <v>8.3957280710841964</v>
      </c>
      <c r="K49" s="292">
        <v>64.431815219721329</v>
      </c>
      <c r="L49" s="292">
        <v>53.110272995823578</v>
      </c>
      <c r="M49" s="292">
        <v>58.470158833150847</v>
      </c>
      <c r="N49" s="293">
        <v>195.18354199813467</v>
      </c>
      <c r="O49" s="291">
        <f t="shared" si="4"/>
        <v>195.18354199813467</v>
      </c>
      <c r="P49" s="292">
        <f t="shared" si="5"/>
        <v>2.5931616810846037</v>
      </c>
      <c r="Q49" s="291">
        <f>(mm!C49*Na!C49+mm!D49*Na!D49+mm!E49*Na!E49+mm!F49*Na!F49+mm!G49*Na!G49+mm!H49*Na!H49+mm!I49*Na!I49+mm!J49*Na!J49+mm!K49*Na!K49+mm!L49*Na!L49+mm!M49*Na!M49+mm!N49*Na!N49)/mm!O49</f>
        <v>23.379486273002215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29.50295549702571</v>
      </c>
      <c r="D50" s="292">
        <v>17.453108007956363</v>
      </c>
      <c r="E50" s="292">
        <v>11.843537856122996</v>
      </c>
      <c r="F50" s="292">
        <v>77.03590576781879</v>
      </c>
      <c r="G50" s="292">
        <v>65.803222183875576</v>
      </c>
      <c r="H50" s="292">
        <v>88.187638420774974</v>
      </c>
      <c r="I50" s="292">
        <v>18.134279473382296</v>
      </c>
      <c r="J50" s="292">
        <v>43.891410866810091</v>
      </c>
      <c r="K50" s="292">
        <v>31.83695191056092</v>
      </c>
      <c r="L50" s="292">
        <v>177.95997157215339</v>
      </c>
      <c r="M50" s="292">
        <v>37.449522046443981</v>
      </c>
      <c r="N50" s="293">
        <v>213.45033640990715</v>
      </c>
      <c r="O50" s="291">
        <f t="shared" si="4"/>
        <v>213.45033640990715</v>
      </c>
      <c r="P50" s="292">
        <f t="shared" si="5"/>
        <v>11.843537856122996</v>
      </c>
      <c r="Q50" s="291">
        <f>(mm!C50*Na!C50+mm!D50*Na!D50+mm!E50*Na!E50+mm!F50*Na!F50+mm!G50*Na!G50+mm!H50*Na!H50+mm!I50*Na!I50+mm!J50*Na!J50+mm!K50*Na!K50+mm!L50*Na!L50+mm!M50*Na!M50+mm!N50*Na!N50)/mm!O50</f>
        <v>54.591100102632339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13.82</v>
      </c>
      <c r="D51" s="292">
        <v>8.1</v>
      </c>
      <c r="E51" s="292">
        <v>3.25</v>
      </c>
      <c r="F51" s="292">
        <v>10.34</v>
      </c>
      <c r="G51" s="292">
        <v>6.06</v>
      </c>
      <c r="H51" s="292">
        <v>16.84</v>
      </c>
      <c r="I51" s="292">
        <v>12.58</v>
      </c>
      <c r="J51" s="292">
        <v>17.329999999999998</v>
      </c>
      <c r="K51" s="292">
        <v>21.13</v>
      </c>
      <c r="L51" s="292">
        <v>56.98</v>
      </c>
      <c r="M51" s="292">
        <v>37.17</v>
      </c>
      <c r="N51" s="293">
        <v>144.19999999999999</v>
      </c>
      <c r="O51" s="291">
        <f t="shared" si="4"/>
        <v>144.19999999999999</v>
      </c>
      <c r="P51" s="292">
        <f t="shared" si="5"/>
        <v>3.25</v>
      </c>
      <c r="Q51" s="291">
        <f>(mm!C51*Na!C51+mm!D51*Na!D51+mm!E51*Na!E51+mm!F51*Na!F51+mm!G51*Na!G51+mm!H51*Na!H51+mm!I51*Na!I51+mm!J51*Na!J51+mm!K51*Na!K51+mm!L51*Na!L51+mm!M51*Na!M51+mm!N51*Na!N51)/mm!O51</f>
        <v>23.348552403010999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41.6</v>
      </c>
      <c r="D52" s="292">
        <v>6.4</v>
      </c>
      <c r="E52" s="292">
        <v>8.6</v>
      </c>
      <c r="F52" s="292">
        <v>11</v>
      </c>
      <c r="G52" s="292">
        <v>7.8</v>
      </c>
      <c r="H52" s="292">
        <v>10.7</v>
      </c>
      <c r="I52" s="292">
        <v>8.8000000000000007</v>
      </c>
      <c r="J52" s="292">
        <v>5.4</v>
      </c>
      <c r="K52" s="292">
        <v>41.2</v>
      </c>
      <c r="L52" s="292">
        <v>30</v>
      </c>
      <c r="M52" s="292">
        <v>25.6</v>
      </c>
      <c r="N52" s="293">
        <v>58.3</v>
      </c>
      <c r="O52" s="291">
        <f t="shared" si="4"/>
        <v>58.3</v>
      </c>
      <c r="P52" s="292">
        <f t="shared" si="5"/>
        <v>5.4</v>
      </c>
      <c r="Q52" s="291">
        <f>(mm!C52*Na!C52+mm!D52*Na!D52+mm!E52*Na!E52+mm!F52*Na!F52+mm!G52*Na!G52+mm!H52*Na!H52+mm!I52*Na!I52+mm!J52*Na!J52+mm!K52*Na!K52+mm!L52*Na!L52+mm!M52*Na!M52+mm!N52*Na!N52)/mm!O52</f>
        <v>18.85442182280897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11.4</v>
      </c>
      <c r="D53" s="292">
        <v>5.9</v>
      </c>
      <c r="E53" s="292">
        <v>3.8</v>
      </c>
      <c r="F53" s="292">
        <v>9</v>
      </c>
      <c r="G53" s="325">
        <v>5.7</v>
      </c>
      <c r="H53" s="326">
        <v>12</v>
      </c>
      <c r="I53" s="292">
        <v>5.3</v>
      </c>
      <c r="J53" s="292">
        <v>3.8</v>
      </c>
      <c r="K53" s="292">
        <v>24.2</v>
      </c>
      <c r="L53" s="297">
        <v>15.5</v>
      </c>
      <c r="M53" s="292">
        <v>13.2</v>
      </c>
      <c r="N53" s="293">
        <v>27.7</v>
      </c>
      <c r="O53" s="291">
        <f t="shared" si="4"/>
        <v>27.7</v>
      </c>
      <c r="P53" s="292">
        <f t="shared" si="5"/>
        <v>3.8</v>
      </c>
      <c r="Q53" s="291">
        <f>(mm!C53*Na!C53+mm!D53*Na!D53+mm!E53*Na!E53+mm!F53*Na!F53+mm!G53*Na!G53+mm!H53*Na!H53+mm!I53*Na!I53+mm!J53*Na!J53+mm!K53*Na!K53+mm!L53*Na!L53+mm!M53*Na!M53+mm!N53*Na!N53)/mm!O53</f>
        <v>8.77796183760608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56.7</v>
      </c>
      <c r="D54" s="292">
        <v>14.5</v>
      </c>
      <c r="E54" s="292">
        <v>6.5</v>
      </c>
      <c r="F54" s="292">
        <v>128.69999999999999</v>
      </c>
      <c r="G54" s="292">
        <v>37.299999999999997</v>
      </c>
      <c r="H54" s="292">
        <v>59.2</v>
      </c>
      <c r="I54" s="292">
        <v>62</v>
      </c>
      <c r="J54" s="292">
        <v>59.4</v>
      </c>
      <c r="K54" s="292">
        <v>32</v>
      </c>
      <c r="L54" s="292">
        <v>85.6</v>
      </c>
      <c r="M54" s="292">
        <v>88.7</v>
      </c>
      <c r="N54" s="293">
        <v>41.5</v>
      </c>
      <c r="O54" s="291">
        <f t="shared" si="4"/>
        <v>128.69999999999999</v>
      </c>
      <c r="P54" s="292">
        <f t="shared" si="5"/>
        <v>6.5</v>
      </c>
      <c r="Q54" s="291">
        <f>(mm!C54*Na!C54+mm!D54*Na!D54+mm!E54*Na!E54+mm!F54*Na!F54+mm!G54*Na!G54+mm!H54*Na!H54+mm!I54*Na!I54+mm!J54*Na!J54+mm!K54*Na!K54+mm!L54*Na!L54+mm!M54*Na!M54+mm!N54*Na!N54)/mm!O54</f>
        <v>50.095407633131629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32.798904860481727</v>
      </c>
      <c r="D55" s="292">
        <v>12.061880451454865</v>
      </c>
      <c r="E55" s="292">
        <v>14.739889364818406</v>
      </c>
      <c r="F55" s="292">
        <v>33.553505923073473</v>
      </c>
      <c r="G55" s="292">
        <v>19.176172903599976</v>
      </c>
      <c r="H55" s="292">
        <v>73.233421645774854</v>
      </c>
      <c r="I55" s="292">
        <v>77.942790861451172</v>
      </c>
      <c r="J55" s="292">
        <v>56.492308392111383</v>
      </c>
      <c r="K55" s="292">
        <v>35.635116872483508</v>
      </c>
      <c r="L55" s="292">
        <v>141.89697861946667</v>
      </c>
      <c r="M55" s="292">
        <v>64.250225143816365</v>
      </c>
      <c r="N55" s="293">
        <v>166.01470561947721</v>
      </c>
      <c r="O55" s="291">
        <f t="shared" si="4"/>
        <v>166.01470561947721</v>
      </c>
      <c r="P55" s="292">
        <f t="shared" si="5"/>
        <v>12.061880451454865</v>
      </c>
      <c r="Q55" s="291">
        <f>(mm!C55*Na!C55+mm!D55*Na!D55+mm!E55*Na!E55+mm!F55*Na!F55+mm!G55*Na!G55+mm!H55*Na!H55+mm!I55*Na!I55+mm!J55*Na!J55+mm!K55*Na!K55+mm!L55*Na!L55+mm!M55*Na!M55+mm!N55*Na!N55)/mm!O55</f>
        <v>49.236849538202122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32.200000000000003</v>
      </c>
      <c r="D56" s="308">
        <v>105.6</v>
      </c>
      <c r="E56" s="308">
        <v>32.200000000000003</v>
      </c>
      <c r="F56" s="308">
        <v>72.5</v>
      </c>
      <c r="G56" s="308">
        <v>184.8</v>
      </c>
      <c r="H56" s="308">
        <v>383.5</v>
      </c>
      <c r="I56" s="308">
        <v>43.9</v>
      </c>
      <c r="J56" s="308">
        <v>67.400000000000006</v>
      </c>
      <c r="K56" s="308">
        <v>34.6</v>
      </c>
      <c r="L56" s="308">
        <v>119.7</v>
      </c>
      <c r="M56" s="308">
        <v>346.1</v>
      </c>
      <c r="N56" s="309">
        <v>96.7</v>
      </c>
      <c r="O56" s="307">
        <f t="shared" si="4"/>
        <v>383.5</v>
      </c>
      <c r="P56" s="308">
        <f t="shared" si="5"/>
        <v>32.200000000000003</v>
      </c>
      <c r="Q56" s="307">
        <f>(mm!C56*Na!C56+mm!D56*Na!D56+mm!E56*Na!E56+mm!F56*Na!F56+mm!G56*Na!G56+mm!H56*Na!H56+mm!I56*Na!I56+mm!J56*Na!J56+mm!K56*Na!K56+mm!L56*Na!L56+mm!M56*Na!M56+mm!N56*Na!N56)/mm!O56</f>
        <v>128.76385372714486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245</v>
      </c>
      <c r="C2" s="199" t="s">
        <v>246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1.5652432538882173</v>
      </c>
      <c r="D5" s="292">
        <v>1.3962736343084747</v>
      </c>
      <c r="E5" s="292">
        <v>2.5453923104046292</v>
      </c>
      <c r="F5" s="292">
        <v>0.94235274264918689</v>
      </c>
      <c r="G5" s="292">
        <v>1.7796664315533242</v>
      </c>
      <c r="H5" s="292">
        <v>1.108185536871493</v>
      </c>
      <c r="I5" s="292">
        <v>7.6499407896575509</v>
      </c>
      <c r="J5" s="292">
        <v>4.4302283578842578</v>
      </c>
      <c r="K5" s="292">
        <v>6.2744125870041003</v>
      </c>
      <c r="L5" s="292">
        <v>6.3369292809241573</v>
      </c>
      <c r="M5" s="292">
        <v>7.0080393359007349</v>
      </c>
      <c r="N5" s="293">
        <v>3.9815472687931242</v>
      </c>
      <c r="O5" s="294">
        <f t="shared" ref="O5:O16" si="0">MAX(C5:N5)</f>
        <v>7.6499407896575509</v>
      </c>
      <c r="P5" s="295">
        <f t="shared" ref="P5:P16" si="1">MIN(C5:N5)</f>
        <v>0.94235274264918689</v>
      </c>
      <c r="Q5" s="294">
        <f>(mm!C5*K!C5+mm!D5*K!D5+mm!E5*K!E5+mm!F5*K!F5+mm!G5*K!G5+mm!H5*K!H5+mm!I5*K!I5+mm!J5*K!J5+mm!K5*K!K5+mm!L5*K!L5+mm!M5*K!M5+mm!N5*K!N5)/mm!O5</f>
        <v>2.9267962780341237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3.5482214551099265</v>
      </c>
      <c r="D6" s="292">
        <v>4.1255736068792759</v>
      </c>
      <c r="E6" s="292">
        <v>0.1951446786668968</v>
      </c>
      <c r="F6" s="297">
        <v>0.18169916987960391</v>
      </c>
      <c r="G6" s="297">
        <v>0.15891500784561688</v>
      </c>
      <c r="H6" s="292">
        <v>0.25109469997461714</v>
      </c>
      <c r="I6" s="292">
        <v>18.391442284254655</v>
      </c>
      <c r="J6" s="292">
        <v>11.180350632168961</v>
      </c>
      <c r="K6" s="292">
        <v>10.139204285121378</v>
      </c>
      <c r="L6" s="292">
        <v>6.6293725383717224</v>
      </c>
      <c r="M6" s="292">
        <v>16.051863366152748</v>
      </c>
      <c r="N6" s="293">
        <v>10.238517424253965</v>
      </c>
      <c r="O6" s="291">
        <f t="shared" si="0"/>
        <v>18.391442284254655</v>
      </c>
      <c r="P6" s="292">
        <f t="shared" si="1"/>
        <v>0.15891500784561688</v>
      </c>
      <c r="Q6" s="291">
        <f>(mm!C6*K!C6+mm!D6*K!D6+mm!E6*K!E6+mm!F6*K!F6+mm!G6*K!G6+mm!H6*K!H6+mm!I6*K!I6+mm!J6*K!J6+mm!K6*K!K6+mm!L6*K!L6+mm!M6*K!M6+mm!N6*K!N6)/mm!O6</f>
        <v>6.2039986172753272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0.86860154921132182</v>
      </c>
      <c r="D7" s="292">
        <v>0.77807756984584453</v>
      </c>
      <c r="E7" s="292">
        <v>1.5184649789342328</v>
      </c>
      <c r="F7" s="292">
        <v>0.39744833465620133</v>
      </c>
      <c r="G7" s="292">
        <v>0.23856736449758481</v>
      </c>
      <c r="H7" s="292">
        <v>0.63233246261524878</v>
      </c>
      <c r="I7" s="292">
        <v>3.5972492755762504</v>
      </c>
      <c r="J7" s="292">
        <v>3.5520044677704936</v>
      </c>
      <c r="K7" s="292">
        <v>5.7519683065041871</v>
      </c>
      <c r="L7" s="292">
        <v>6.6794983345198222</v>
      </c>
      <c r="M7" s="292">
        <v>10.75693162378686</v>
      </c>
      <c r="N7" s="293">
        <v>2.8551900520328068</v>
      </c>
      <c r="O7" s="291">
        <f t="shared" si="0"/>
        <v>10.75693162378686</v>
      </c>
      <c r="P7" s="292">
        <f t="shared" si="1"/>
        <v>0.23856736449758481</v>
      </c>
      <c r="Q7" s="291">
        <f>(mm!C7*K!C7+mm!D7*K!D7+mm!E7*K!E7+mm!F7*K!F7+mm!G7*K!G7+mm!H7*K!H7+mm!I7*K!I7+mm!J7*K!J7+mm!K7*K!K7+mm!L7*K!L7+mm!M7*K!M7+mm!N7*K!N7)/mm!O7</f>
        <v>1.820411480603735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4.8</v>
      </c>
      <c r="D8" s="297">
        <v>2.7</v>
      </c>
      <c r="E8" s="297">
        <v>7.2</v>
      </c>
      <c r="F8" s="297">
        <v>1.2</v>
      </c>
      <c r="G8" s="292">
        <v>1.6</v>
      </c>
      <c r="H8" s="292">
        <v>1</v>
      </c>
      <c r="I8" s="292">
        <v>2.7</v>
      </c>
      <c r="J8" s="292">
        <v>0.9</v>
      </c>
      <c r="K8" s="292">
        <v>8.3000000000000007</v>
      </c>
      <c r="L8" s="297">
        <v>5.6</v>
      </c>
      <c r="M8" s="297">
        <v>6.3</v>
      </c>
      <c r="N8" s="293">
        <v>2.5</v>
      </c>
      <c r="O8" s="291">
        <f t="shared" si="0"/>
        <v>8.3000000000000007</v>
      </c>
      <c r="P8" s="292">
        <f t="shared" si="1"/>
        <v>0.9</v>
      </c>
      <c r="Q8" s="302">
        <f>(mm!C8*K!C8+mm!D8*K!D8+mm!E8*K!E8+mm!F8*K!F8+mm!G8*K!G8+mm!H8*K!H8+mm!I8*K!I8+mm!J8*K!J8+mm!K8*K!K8+mm!L8*K!L8+mm!M8*K!M8+mm!N8*K!N8)/mm!O8</f>
        <v>2.2097851874660925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1.88</v>
      </c>
      <c r="F9" s="292"/>
      <c r="G9" s="292">
        <v>1.86</v>
      </c>
      <c r="H9" s="292"/>
      <c r="I9" s="292"/>
      <c r="J9" s="292">
        <v>5.42</v>
      </c>
      <c r="K9" s="292"/>
      <c r="L9" s="292"/>
      <c r="M9" s="292">
        <v>21.5</v>
      </c>
      <c r="N9" s="293"/>
      <c r="O9" s="291">
        <f t="shared" si="0"/>
        <v>21.5</v>
      </c>
      <c r="P9" s="292">
        <f t="shared" si="1"/>
        <v>1.86</v>
      </c>
      <c r="Q9" s="302">
        <f>(mm!C9*K!C9+mm!D9*K!D9+mm!E9*K!E9+mm!F9*K!F9+mm!G9*K!G9+mm!H9*K!H9+mm!I9*K!I9+mm!J9*K!J9+mm!K9*K!K9+mm!L9*K!L9+mm!M9*K!M9+mm!N9*K!N9)/mm!O9</f>
        <v>6.7258787878787878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0.98828873535137607</v>
      </c>
      <c r="D10" s="292">
        <v>0.93388531106523276</v>
      </c>
      <c r="E10" s="292">
        <v>0.57594425293746987</v>
      </c>
      <c r="F10" s="292">
        <v>1.3758241119000045</v>
      </c>
      <c r="G10" s="292">
        <v>1.0632315737379259</v>
      </c>
      <c r="H10" s="292">
        <v>0.34747906484514235</v>
      </c>
      <c r="I10" s="292">
        <v>1.890693490174576</v>
      </c>
      <c r="J10" s="292">
        <v>1.3287910531720748</v>
      </c>
      <c r="K10" s="292">
        <v>5.6004321926899543</v>
      </c>
      <c r="L10" s="292">
        <v>3.1957774590447223</v>
      </c>
      <c r="M10" s="292">
        <v>9.2602897581957695</v>
      </c>
      <c r="N10" s="293">
        <v>3.388597067382153</v>
      </c>
      <c r="O10" s="291">
        <f t="shared" si="0"/>
        <v>9.2602897581957695</v>
      </c>
      <c r="P10" s="292">
        <f t="shared" si="1"/>
        <v>0.34747906484514235</v>
      </c>
      <c r="Q10" s="291">
        <f>(mm!C10*K!C10+mm!D10*K!D10+mm!E10*K!E10+mm!F10*K!F10+mm!G10*K!G10+mm!H10*K!H10+mm!I10*K!I10+mm!J10*K!J10+mm!K10*K!K10+mm!L10*K!L10+mm!M10*K!M10+mm!N10*K!N10)/mm!O10</f>
        <v>1.5824038859761267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0.9</v>
      </c>
      <c r="D11" s="292">
        <v>0.5</v>
      </c>
      <c r="E11" s="292">
        <v>1</v>
      </c>
      <c r="F11" s="292">
        <v>0.3</v>
      </c>
      <c r="G11" s="292">
        <v>3.6</v>
      </c>
      <c r="H11" s="292">
        <v>1.9</v>
      </c>
      <c r="I11" s="292">
        <v>1.9</v>
      </c>
      <c r="J11" s="292">
        <v>0.6</v>
      </c>
      <c r="K11" s="292">
        <v>13.3</v>
      </c>
      <c r="L11" s="292">
        <v>0.2</v>
      </c>
      <c r="M11" s="292">
        <v>2.6</v>
      </c>
      <c r="N11" s="293">
        <v>0.6</v>
      </c>
      <c r="O11" s="291">
        <f t="shared" si="0"/>
        <v>13.3</v>
      </c>
      <c r="P11" s="292">
        <f t="shared" si="1"/>
        <v>0.2</v>
      </c>
      <c r="Q11" s="291">
        <f>(mm!C11*K!C11+mm!D11*K!D11+mm!E11*K!E11+mm!F11*K!F11+mm!G11*K!G11+mm!H11*K!H11+mm!I11*K!I11+mm!J11*K!J11+mm!K11*K!K11+mm!L11*K!L11+mm!M11*K!M11+mm!N11*K!N11)/mm!O11</f>
        <v>1.0800513384671802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10.288642508206875</v>
      </c>
      <c r="D12" s="292">
        <v>5.3655503871403445</v>
      </c>
      <c r="E12" s="292">
        <v>4.4857580431644664</v>
      </c>
      <c r="F12" s="292">
        <v>1.292849349085663</v>
      </c>
      <c r="G12" s="292">
        <v>2.1006412793348814</v>
      </c>
      <c r="H12" s="292">
        <v>1.4223199732521172</v>
      </c>
      <c r="I12" s="292">
        <v>2.1712823241289074</v>
      </c>
      <c r="J12" s="292">
        <v>2.6331332486412107</v>
      </c>
      <c r="K12" s="292">
        <v>10.250623205945804</v>
      </c>
      <c r="L12" s="292">
        <v>7.350254415150018</v>
      </c>
      <c r="M12" s="292">
        <v>7.518049947977028</v>
      </c>
      <c r="N12" s="293">
        <v>8.531964567579319</v>
      </c>
      <c r="O12" s="305">
        <f t="shared" si="0"/>
        <v>10.288642508206875</v>
      </c>
      <c r="P12" s="306">
        <f t="shared" si="1"/>
        <v>1.292849349085663</v>
      </c>
      <c r="Q12" s="291">
        <f>(mm!C13*K!C12+mm!D13*K!D12+mm!E13*K!E12+mm!F13*K!F12+mm!G13*K!G12+mm!H13*K!H12+mm!I13*K!I12+mm!J13*K!J12+mm!K13*K!K12+mm!L13*K!L12+mm!M13*K!M12+mm!N13*K!N12)/mm!O13</f>
        <v>5.1062756748555653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8.1649271384999071</v>
      </c>
      <c r="D13" s="308">
        <v>6.2917194714225007</v>
      </c>
      <c r="E13" s="308">
        <v>0.73046489664123226</v>
      </c>
      <c r="F13" s="308">
        <v>1.2708272813572494</v>
      </c>
      <c r="G13" s="308">
        <v>2.3017902813299229</v>
      </c>
      <c r="H13" s="308">
        <v>1.8931028625417761</v>
      </c>
      <c r="I13" s="308">
        <v>2.4062877938928953</v>
      </c>
      <c r="J13" s="308">
        <v>3.6647034757202053</v>
      </c>
      <c r="K13" s="308">
        <v>9.6337692464157598</v>
      </c>
      <c r="L13" s="308">
        <v>7.6515710710990854</v>
      </c>
      <c r="M13" s="308">
        <v>8.9031003515560823</v>
      </c>
      <c r="N13" s="309">
        <v>8.5362318126112218</v>
      </c>
      <c r="O13" s="307">
        <f t="shared" si="0"/>
        <v>9.6337692464157598</v>
      </c>
      <c r="P13" s="308">
        <f t="shared" si="1"/>
        <v>0.73046489664123226</v>
      </c>
      <c r="Q13" s="307">
        <f>(mm!C13*K!C13+mm!D13*K!D13+mm!E13*K!E13+mm!F13*K!F13+mm!G13*K!G13+mm!H13*K!H13+mm!I13*K!I13+mm!J13*K!J13+mm!K13*K!K13+mm!L13*K!L13+mm!M13*K!M13+mm!N13*K!N13)/mm!O13</f>
        <v>4.9007025423073136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2.56</v>
      </c>
      <c r="D14" s="312">
        <v>3.58</v>
      </c>
      <c r="E14" s="312">
        <v>2.0499999999999998</v>
      </c>
      <c r="F14" s="312">
        <v>1.79</v>
      </c>
      <c r="G14" s="312">
        <v>2.2999999999999998</v>
      </c>
      <c r="H14" s="312">
        <v>1.79</v>
      </c>
      <c r="I14" s="312">
        <v>1.79</v>
      </c>
      <c r="J14" s="312">
        <v>2.2999999999999998</v>
      </c>
      <c r="K14" s="312">
        <v>6.65</v>
      </c>
      <c r="L14" s="312">
        <v>1.28</v>
      </c>
      <c r="M14" s="312">
        <v>2.81</v>
      </c>
      <c r="N14" s="313">
        <v>2.56</v>
      </c>
      <c r="O14" s="311">
        <f t="shared" si="0"/>
        <v>6.65</v>
      </c>
      <c r="P14" s="312">
        <f t="shared" si="1"/>
        <v>1.28</v>
      </c>
      <c r="Q14" s="311">
        <f>(mm!C14*K!C14+mm!D14*K!D14+mm!E14*K!E14+mm!F14*K!F14+mm!G14*K!G14+mm!H14*K!H14+mm!I14*K!I14+mm!J14*K!J14+mm!K14*K!K14+mm!L14*K!L14+mm!M14*K!M14+mm!N14*K!N14)/mm!O14</f>
        <v>2.1395623751588881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2.3017902813299234</v>
      </c>
      <c r="D15" s="292">
        <v>0.76726342710997442</v>
      </c>
      <c r="E15" s="292">
        <v>1.0230179028132993</v>
      </c>
      <c r="F15" s="292">
        <v>0.25575447570332482</v>
      </c>
      <c r="G15" s="292">
        <v>0.76726342710997442</v>
      </c>
      <c r="H15" s="292">
        <v>1.0230179028132993</v>
      </c>
      <c r="I15" s="292">
        <v>0.51150895140664965</v>
      </c>
      <c r="J15" s="292">
        <v>2.0460358056265986</v>
      </c>
      <c r="K15" s="292">
        <v>4.859335038363171</v>
      </c>
      <c r="L15" s="292">
        <v>0.25575447570332482</v>
      </c>
      <c r="M15" s="292"/>
      <c r="N15" s="293"/>
      <c r="O15" s="291">
        <f t="shared" si="0"/>
        <v>4.859335038363171</v>
      </c>
      <c r="P15" s="292">
        <f t="shared" si="1"/>
        <v>0.25575447570332482</v>
      </c>
      <c r="Q15" s="291">
        <f>(mm!C15*K!C15+mm!D15*K!D15+mm!E15*K!E15+mm!F15*K!F15+mm!G15*K!G15+mm!H15*K!H15+mm!I15*K!I15+mm!J15*K!J15+mm!K15*K!K15+mm!L15*K!L15+mm!M15*K!M15+mm!N15*K!N15)/mm!O15</f>
        <v>0.98961435165569855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4.9686119507091364</v>
      </c>
      <c r="D16" s="292">
        <v>3.3609850164997805</v>
      </c>
      <c r="E16" s="292">
        <v>2.5575447570332477</v>
      </c>
      <c r="F16" s="292">
        <v>3.4770085877632808</v>
      </c>
      <c r="G16" s="292">
        <v>13.957857094357559</v>
      </c>
      <c r="H16" s="292">
        <v>2.1881216254617795</v>
      </c>
      <c r="I16" s="292">
        <v>2.2464352030270121</v>
      </c>
      <c r="J16" s="292">
        <v>1.5345268542199484</v>
      </c>
      <c r="K16" s="292">
        <v>23.017902813299234</v>
      </c>
      <c r="L16" s="292">
        <v>1.5345268542199486</v>
      </c>
      <c r="M16" s="292">
        <v>3.8363171355498711</v>
      </c>
      <c r="N16" s="293">
        <v>0</v>
      </c>
      <c r="O16" s="291">
        <f t="shared" si="0"/>
        <v>23.017902813299234</v>
      </c>
      <c r="P16" s="292">
        <f t="shared" si="1"/>
        <v>0</v>
      </c>
      <c r="Q16" s="291">
        <f>(mm!C16*K!C16+mm!D16*K!D16+mm!E16*K!E16+mm!F16*K!F16+mm!G16*K!G16+mm!H16*K!H16+mm!I16*K!I16+mm!J16*K!J16+mm!K16*K!K16+mm!L16*K!L16+mm!M16*K!M16+mm!N16*K!N16)/mm!O16</f>
        <v>3.4248631265940768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4.0920716112531963</v>
      </c>
      <c r="D18" s="292">
        <v>1.2787723785166241</v>
      </c>
      <c r="E18" s="292">
        <v>2.8132992327365725</v>
      </c>
      <c r="F18" s="292">
        <v>0.51150895140664954</v>
      </c>
      <c r="G18" s="292">
        <v>1.0230179028132991</v>
      </c>
      <c r="H18" s="292">
        <v>0.51150895140664954</v>
      </c>
      <c r="I18" s="292">
        <v>0.76726342710997431</v>
      </c>
      <c r="J18" s="292">
        <v>0.51150895140664954</v>
      </c>
      <c r="K18" s="292">
        <v>14.833759590792837</v>
      </c>
      <c r="L18" s="292">
        <v>0.51150895140664954</v>
      </c>
      <c r="M18" s="292">
        <v>2.5575447570332481</v>
      </c>
      <c r="N18" s="293">
        <v>1.7902813299232738</v>
      </c>
      <c r="O18" s="291">
        <f t="shared" ref="O18:O39" si="2">MAX(C18:N18)</f>
        <v>14.833759590792837</v>
      </c>
      <c r="P18" s="292">
        <f t="shared" ref="P18:P39" si="3">MIN(C18:N18)</f>
        <v>0.51150895140664954</v>
      </c>
      <c r="Q18" s="291">
        <f>(mm!C18*K!C18+mm!D18*K!D18+mm!E18*K!E18+mm!F18*K!F18+mm!G18*K!G18+mm!H18*K!H18+mm!I18*K!I18+mm!J18*K!J18+mm!K18*K!K18+mm!L18*K!L18+mm!M18*K!M18+mm!N18*K!N18)/mm!O18</f>
        <v>1.3591708499509298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1.3307757885763001</v>
      </c>
      <c r="D19" s="292">
        <v>1.3307757885763001</v>
      </c>
      <c r="E19" s="292">
        <v>1.3307757885763001</v>
      </c>
      <c r="F19" s="292">
        <v>1.3307757885763001</v>
      </c>
      <c r="G19" s="292">
        <v>1.3307757885763001</v>
      </c>
      <c r="H19" s="292">
        <v>1.3307757885763001</v>
      </c>
      <c r="I19" s="292">
        <v>1.3307757885763001</v>
      </c>
      <c r="J19" s="292">
        <v>8.2364468791352241</v>
      </c>
      <c r="K19" s="292">
        <v>3.8884317480425681</v>
      </c>
      <c r="L19" s="292">
        <v>2.3538381723628072</v>
      </c>
      <c r="M19" s="292">
        <v>2.6096037683094342</v>
      </c>
      <c r="N19" s="293">
        <v>1.3307757885763001</v>
      </c>
      <c r="O19" s="291">
        <f t="shared" si="2"/>
        <v>8.2364468791352241</v>
      </c>
      <c r="P19" s="292">
        <f t="shared" si="3"/>
        <v>1.3307757885763001</v>
      </c>
      <c r="Q19" s="291">
        <f>(mm!C19*K!C19+mm!D19*K!D19+mm!E19*K!E19+mm!F19*K!F19+mm!G19*K!G19+mm!H19*K!H19+mm!I19*K!I19+mm!J19*K!J19+mm!K19*K!K19+mm!L19*K!L19+mm!M19*K!M19+mm!N19*K!N19)/mm!O19</f>
        <v>1.8786256950939744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1.3307757885763001</v>
      </c>
      <c r="D20" s="292">
        <v>1.3307757885763001</v>
      </c>
      <c r="E20" s="292">
        <v>1.3307757885763001</v>
      </c>
      <c r="F20" s="292">
        <v>1.3307757885763001</v>
      </c>
      <c r="G20" s="292">
        <v>1.3307757885763001</v>
      </c>
      <c r="H20" s="292">
        <v>1.3307757885763001</v>
      </c>
      <c r="I20" s="292">
        <v>1.3307757885763001</v>
      </c>
      <c r="J20" s="292">
        <v>4.1441973439891946</v>
      </c>
      <c r="K20" s="292">
        <v>6.4460877075088368</v>
      </c>
      <c r="L20" s="292">
        <v>4.1441973439891946</v>
      </c>
      <c r="M20" s="292">
        <v>2.8653693642560611</v>
      </c>
      <c r="N20" s="293">
        <v>3.8884317480425681</v>
      </c>
      <c r="O20" s="291">
        <f t="shared" si="2"/>
        <v>6.4460877075088368</v>
      </c>
      <c r="P20" s="292">
        <f t="shared" si="3"/>
        <v>1.3307757885763001</v>
      </c>
      <c r="Q20" s="291">
        <f>(mm!C20*K!C20+mm!D20*K!D20+mm!E20*K!E20+mm!F20*K!F20+mm!G20*K!G20+mm!H20*K!H20+mm!I20*K!I20+mm!J20*K!J20+mm!K20*K!K20+mm!L20*K!L20+mm!M20*K!M20+mm!N20*K!N20)/mm!O20</f>
        <v>2.1716024456878973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3.64</v>
      </c>
      <c r="D21" s="292">
        <v>1.17</v>
      </c>
      <c r="E21" s="292">
        <v>1.26</v>
      </c>
      <c r="F21" s="292">
        <v>7.37</v>
      </c>
      <c r="G21" s="292">
        <v>46.6</v>
      </c>
      <c r="H21" s="292">
        <v>0.9</v>
      </c>
      <c r="I21" s="292">
        <v>0.89200000000000002</v>
      </c>
      <c r="J21" s="292">
        <v>3.62</v>
      </c>
      <c r="K21" s="292">
        <v>9.2200000000000006</v>
      </c>
      <c r="L21" s="292">
        <v>0.85599999999999998</v>
      </c>
      <c r="M21" s="292">
        <v>5.45</v>
      </c>
      <c r="N21" s="293">
        <v>1.49</v>
      </c>
      <c r="O21" s="291">
        <f t="shared" si="2"/>
        <v>46.6</v>
      </c>
      <c r="P21" s="292">
        <f t="shared" si="3"/>
        <v>0.85599999999999998</v>
      </c>
      <c r="Q21" s="291">
        <f>(mm!C21*K!C21+mm!D21*K!D21+mm!E21*K!E21+mm!F21*K!F21+mm!G21*K!G21+mm!H21*K!H21+mm!I21*K!I21+mm!J21*K!J21+mm!K21*K!K21+mm!L21*K!L21+mm!M21*K!M21+mm!N21*K!N21)/mm!O21</f>
        <v>4.8432626421619727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2.5575447570332481</v>
      </c>
      <c r="D22" s="292">
        <v>2.0460358056265986</v>
      </c>
      <c r="E22" s="292">
        <v>1.0230179028132993</v>
      </c>
      <c r="F22" s="292">
        <v>2.3017902813299234</v>
      </c>
      <c r="G22" s="292">
        <v>1.7902813299232736</v>
      </c>
      <c r="H22" s="292">
        <v>3.836317135549872</v>
      </c>
      <c r="I22" s="292">
        <v>0.76726342710997442</v>
      </c>
      <c r="J22" s="292">
        <v>3.0690537084398977</v>
      </c>
      <c r="K22" s="292">
        <v>3.5805626598465472</v>
      </c>
      <c r="L22" s="292">
        <v>2.0460358056265986</v>
      </c>
      <c r="M22" s="292">
        <v>2.5575447570332481</v>
      </c>
      <c r="N22" s="293">
        <v>1.7902813299232736</v>
      </c>
      <c r="O22" s="291">
        <f t="shared" si="2"/>
        <v>3.836317135549872</v>
      </c>
      <c r="P22" s="292">
        <f t="shared" si="3"/>
        <v>0.76726342710997442</v>
      </c>
      <c r="Q22" s="291">
        <f>(mm!C22*K!C22+mm!D22*K!D22+mm!E22*K!E22+mm!F22*K!F22+mm!G22*K!G22+mm!H22*K!H22+mm!I22*K!I22+mm!J22*K!J22+mm!K22*K!K22+mm!L22*K!L22+mm!M22*K!M22+mm!N22*K!N22)/mm!O22</f>
        <v>2.1488427755965698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1.989013100196984</v>
      </c>
      <c r="D23" s="292">
        <v>1.6241619863269741</v>
      </c>
      <c r="E23" s="292">
        <v>1.6410100988392491</v>
      </c>
      <c r="F23" s="292">
        <v>1.159117691628206</v>
      </c>
      <c r="G23" s="292">
        <v>3.0160714600150422</v>
      </c>
      <c r="H23" s="292">
        <v>0.70200326079433206</v>
      </c>
      <c r="I23" s="292">
        <v>0.47848032254755091</v>
      </c>
      <c r="J23" s="292">
        <v>2.3060483653857875</v>
      </c>
      <c r="K23" s="292">
        <v>4.8629909405075242</v>
      </c>
      <c r="L23" s="292">
        <v>1.9175448496158107</v>
      </c>
      <c r="M23" s="292">
        <v>2.0706131727039487</v>
      </c>
      <c r="N23" s="293">
        <v>2.5764398652985325</v>
      </c>
      <c r="O23" s="291">
        <f t="shared" si="2"/>
        <v>4.8629909405075242</v>
      </c>
      <c r="P23" s="292">
        <f t="shared" si="3"/>
        <v>0.47848032254755091</v>
      </c>
      <c r="Q23" s="291">
        <f>(mm!C23*K!C23+mm!D23*K!D23+mm!E23*K!E23+mm!F23*K!F23+mm!G23*K!G23+mm!H23*K!H23+mm!I23*K!I23+mm!J23*K!J23+mm!K23*K!K23+mm!L23*K!L23+mm!M23*K!M23+mm!N23*K!N23)/mm!O23</f>
        <v>1.3765355740784091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3</v>
      </c>
      <c r="D24" s="292">
        <v>1.7</v>
      </c>
      <c r="E24" s="292">
        <v>1.1000000000000001</v>
      </c>
      <c r="F24" s="292">
        <v>0.1</v>
      </c>
      <c r="G24" s="292">
        <v>0.7</v>
      </c>
      <c r="H24" s="292">
        <v>0.1</v>
      </c>
      <c r="I24" s="292">
        <v>0.3</v>
      </c>
      <c r="J24" s="292">
        <v>2.1</v>
      </c>
      <c r="K24" s="292">
        <v>3.3</v>
      </c>
      <c r="L24" s="292">
        <v>0</v>
      </c>
      <c r="M24" s="292">
        <v>1.4</v>
      </c>
      <c r="N24" s="293">
        <v>1.3</v>
      </c>
      <c r="O24" s="291">
        <f t="shared" si="2"/>
        <v>3.3</v>
      </c>
      <c r="P24" s="292">
        <f t="shared" si="3"/>
        <v>0</v>
      </c>
      <c r="Q24" s="291">
        <f>(mm!C24*K!C24+mm!D24*K!D24+mm!E24*K!E24+mm!F24*K!F24+mm!G24*K!G24+mm!H24*K!H24+mm!I24*K!I24+mm!J24*K!J24+mm!K24*K!K24+mm!L24*K!L24+mm!M24*K!M24+mm!N24*K!N24)/mm!O24</f>
        <v>0.87266550651658759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1.1769347338438467</v>
      </c>
      <c r="D25" s="292">
        <v>1.156177434961192</v>
      </c>
      <c r="E25" s="306">
        <v>0.63014908155174099</v>
      </c>
      <c r="F25" s="306">
        <v>0.85132816125922572</v>
      </c>
      <c r="G25" s="306">
        <v>1.6369123740344773</v>
      </c>
      <c r="H25" s="306">
        <v>1.0581346198890238</v>
      </c>
      <c r="I25" s="306">
        <v>0.12463899806295281</v>
      </c>
      <c r="J25" s="306">
        <v>1.2176910887504069</v>
      </c>
      <c r="K25" s="306">
        <v>1.2036437627919172</v>
      </c>
      <c r="L25" s="306">
        <v>0.27938797274939409</v>
      </c>
      <c r="M25" s="306">
        <v>0.88857049263080268</v>
      </c>
      <c r="N25" s="316">
        <v>2.7978237499897496</v>
      </c>
      <c r="O25" s="305">
        <f t="shared" si="2"/>
        <v>2.7978237499897496</v>
      </c>
      <c r="P25" s="306">
        <f t="shared" si="3"/>
        <v>0.12463899806295281</v>
      </c>
      <c r="Q25" s="305">
        <f>(mm!C25*K!C25+mm!D25*K!D25+mm!E25*K!E25+mm!F25*K!F25+mm!G25*K!G25+mm!H25*K!H25+mm!I25*K!I25+mm!J25*K!J25+mm!K25*K!K25+mm!L25*K!L25+mm!M25*K!M25+mm!N25*K!N25)/mm!O25</f>
        <v>1.0104607062799518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1.3</v>
      </c>
      <c r="D26" s="295">
        <v>2.2000000000000002</v>
      </c>
      <c r="E26" s="295">
        <v>1.3</v>
      </c>
      <c r="F26" s="295">
        <v>1.8</v>
      </c>
      <c r="G26" s="295">
        <v>2</v>
      </c>
      <c r="H26" s="295">
        <v>0.7</v>
      </c>
      <c r="I26" s="295">
        <v>3.5</v>
      </c>
      <c r="J26" s="295">
        <v>2.7</v>
      </c>
      <c r="K26" s="295">
        <v>7</v>
      </c>
      <c r="L26" s="295">
        <v>7.6</v>
      </c>
      <c r="M26" s="295">
        <v>6.7</v>
      </c>
      <c r="N26" s="319">
        <v>6.9</v>
      </c>
      <c r="O26" s="294">
        <f t="shared" si="2"/>
        <v>7.6</v>
      </c>
      <c r="P26" s="295">
        <f t="shared" si="3"/>
        <v>0.7</v>
      </c>
      <c r="Q26" s="294">
        <f>(mm!C26*K!C26+mm!D26*K!D26+mm!E26*K!E26+mm!F26*K!F26+mm!G26*K!G26+mm!H26*K!H26+mm!I26*K!I26+mm!J26*K!J26+mm!K26*K!K26+mm!L26*K!L26+mm!M26*K!M26+mm!N26*K!N26)/mm!O26</f>
        <v>4.1411686586985397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2.8682445584416221</v>
      </c>
      <c r="D27" s="292">
        <v>2.9037029581608684</v>
      </c>
      <c r="E27" s="292">
        <v>1.8209513347868436</v>
      </c>
      <c r="F27" s="292">
        <v>3.2601948052479148</v>
      </c>
      <c r="G27" s="292">
        <v>2.3017902813299234</v>
      </c>
      <c r="H27" s="292">
        <v>1.1010903217122092</v>
      </c>
      <c r="I27" s="292">
        <v>2.725732151532164</v>
      </c>
      <c r="J27" s="292">
        <v>2.6121506067397964</v>
      </c>
      <c r="K27" s="292">
        <v>6.1159363751679487</v>
      </c>
      <c r="L27" s="292">
        <v>7.3026745199365628</v>
      </c>
      <c r="M27" s="292">
        <v>6.472885431183669</v>
      </c>
      <c r="N27" s="293">
        <v>6.2904152381419669</v>
      </c>
      <c r="O27" s="291">
        <f t="shared" si="2"/>
        <v>7.3026745199365628</v>
      </c>
      <c r="P27" s="292">
        <f t="shared" si="3"/>
        <v>1.1010903217122092</v>
      </c>
      <c r="Q27" s="291">
        <f>(mm!C27*K!C27+mm!D27*K!D27+mm!E27*K!E27+mm!F27*K!F27+mm!G27*K!G27+mm!H27*K!H27+mm!I27*K!I27+mm!J27*K!J27+mm!K27*K!K27+mm!L27*K!L27+mm!M27*K!M27+mm!N27*K!N27)/mm!O27</f>
        <v>3.8654593219670565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2.851106416101413</v>
      </c>
      <c r="D28" s="292">
        <v>3.8622967098312491</v>
      </c>
      <c r="E28" s="292">
        <v>1.6033511483460925</v>
      </c>
      <c r="F28" s="292">
        <v>3.5177066342632268</v>
      </c>
      <c r="G28" s="292">
        <v>3.6124881156613653</v>
      </c>
      <c r="H28" s="292">
        <v>2.0358609462224107</v>
      </c>
      <c r="I28" s="292">
        <v>2.2338780759171755</v>
      </c>
      <c r="J28" s="292">
        <v>3.6725033339168571</v>
      </c>
      <c r="K28" s="292">
        <v>7.7556540485531791</v>
      </c>
      <c r="L28" s="292">
        <v>6.153143557317347</v>
      </c>
      <c r="M28" s="292">
        <v>6.6301303129947637</v>
      </c>
      <c r="N28" s="293">
        <v>5.5946938974226699</v>
      </c>
      <c r="O28" s="291">
        <f t="shared" si="2"/>
        <v>7.7556540485531791</v>
      </c>
      <c r="P28" s="292">
        <f t="shared" si="3"/>
        <v>1.6033511483460925</v>
      </c>
      <c r="Q28" s="291">
        <f>(mm!C28*K!C28+mm!D28*K!D28+mm!E28*K!E28+mm!F28*K!F28+mm!G28*K!G28+mm!H28*K!H28+mm!I28*K!I28+mm!J28*K!J28+mm!K28*K!K28+mm!L28*K!L28+mm!M28*K!M28+mm!N28*K!N28)/mm!O28</f>
        <v>4.1646825121763227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2.6</v>
      </c>
      <c r="D29" s="292">
        <v>2.4</v>
      </c>
      <c r="E29" s="292">
        <v>0.5</v>
      </c>
      <c r="F29" s="292">
        <v>0.8</v>
      </c>
      <c r="G29" s="292">
        <v>1.1000000000000001</v>
      </c>
      <c r="H29" s="292">
        <v>0.6</v>
      </c>
      <c r="I29" s="292">
        <v>1.4</v>
      </c>
      <c r="J29" s="292">
        <v>1.5</v>
      </c>
      <c r="K29" s="292">
        <v>7.1</v>
      </c>
      <c r="L29" s="292">
        <v>7.8</v>
      </c>
      <c r="M29" s="292">
        <v>7.4</v>
      </c>
      <c r="N29" s="293">
        <v>10.5</v>
      </c>
      <c r="O29" s="291">
        <f t="shared" si="2"/>
        <v>10.5</v>
      </c>
      <c r="P29" s="292">
        <f t="shared" si="3"/>
        <v>0.5</v>
      </c>
      <c r="Q29" s="291">
        <f>(mm!C29*K!C29+mm!D29*K!D29+mm!E29*K!E29+mm!F29*K!F29+mm!G29*K!G29+mm!H29*K!H29+mm!I29*K!I29+mm!J29*K!J29+mm!K29*K!K29+mm!L29*K!L29+mm!M29*K!M29+mm!N29*K!N29)/mm!O29</f>
        <v>4.0173796969899209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4.2</v>
      </c>
      <c r="D30" s="292">
        <v>3.1</v>
      </c>
      <c r="E30" s="292">
        <v>2.5</v>
      </c>
      <c r="F30" s="292">
        <v>2.2999999999999998</v>
      </c>
      <c r="G30" s="292">
        <v>4.4000000000000004</v>
      </c>
      <c r="H30" s="292">
        <v>2.1</v>
      </c>
      <c r="I30" s="292">
        <v>2.2000000000000002</v>
      </c>
      <c r="J30" s="292">
        <v>2.1</v>
      </c>
      <c r="K30" s="292">
        <v>5.2</v>
      </c>
      <c r="L30" s="292">
        <v>4.4000000000000004</v>
      </c>
      <c r="M30" s="292">
        <v>4.8</v>
      </c>
      <c r="N30" s="293">
        <v>7</v>
      </c>
      <c r="O30" s="291">
        <f t="shared" si="2"/>
        <v>7</v>
      </c>
      <c r="P30" s="292">
        <f t="shared" si="3"/>
        <v>2.1</v>
      </c>
      <c r="Q30" s="291">
        <f>(mm!C30*K!C30+mm!D30*K!D30+mm!E30*K!E30+mm!F30*K!F30+mm!G30*K!G30+mm!H30*K!H30+mm!I30*K!I30+mm!J30*K!J30+mm!K30*K!K30+mm!L30*K!L30+mm!M30*K!M30+mm!N30*K!N30)/mm!O30</f>
        <v>3.1574934207488798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2.3234545081125484</v>
      </c>
      <c r="D31" s="292">
        <v>3.867922185430464</v>
      </c>
      <c r="E31" s="292">
        <v>1.9409044836632481</v>
      </c>
      <c r="F31" s="292">
        <v>1.5599620493358632</v>
      </c>
      <c r="G31" s="292">
        <v>4.0046979865771819</v>
      </c>
      <c r="H31" s="292">
        <v>1.1360164732309996</v>
      </c>
      <c r="I31" s="292">
        <v>2.0974346201743463</v>
      </c>
      <c r="J31" s="292">
        <v>1.9800210489387824</v>
      </c>
      <c r="K31" s="292">
        <v>2.3140845070422538</v>
      </c>
      <c r="L31" s="292">
        <v>2.2401834862385317</v>
      </c>
      <c r="M31" s="292">
        <v>2.1512168141592922</v>
      </c>
      <c r="N31" s="293">
        <v>2.5436284470246733</v>
      </c>
      <c r="O31" s="291">
        <f t="shared" si="2"/>
        <v>4.0046979865771819</v>
      </c>
      <c r="P31" s="292">
        <f t="shared" si="3"/>
        <v>1.1360164732309996</v>
      </c>
      <c r="Q31" s="291">
        <f>(mm!C31*K!C31+mm!D31*K!D31+mm!E31*K!E31+mm!F31*K!F31+mm!G31*K!G31+mm!H31*K!H31+mm!I31*K!I31+mm!J31*K!J31+mm!K31*K!K31+mm!L31*K!L31+mm!M31*K!M31+mm!N31*K!N31)/mm!O31</f>
        <v>2.0906594896796791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2.82</v>
      </c>
      <c r="D32" s="292">
        <v>3.81</v>
      </c>
      <c r="E32" s="292">
        <v>2.44</v>
      </c>
      <c r="F32" s="292">
        <v>2.1</v>
      </c>
      <c r="G32" s="292">
        <v>3.84</v>
      </c>
      <c r="H32" s="292">
        <v>1.61</v>
      </c>
      <c r="I32" s="292">
        <v>2.0099999999999998</v>
      </c>
      <c r="J32" s="292">
        <v>3.17</v>
      </c>
      <c r="K32" s="292">
        <v>4.62</v>
      </c>
      <c r="L32" s="292">
        <v>2.0299999999999998</v>
      </c>
      <c r="M32" s="292">
        <v>3.97</v>
      </c>
      <c r="N32" s="293">
        <v>4.37</v>
      </c>
      <c r="O32" s="291">
        <f t="shared" si="2"/>
        <v>4.62</v>
      </c>
      <c r="P32" s="292">
        <f t="shared" si="3"/>
        <v>1.61</v>
      </c>
      <c r="Q32" s="291">
        <f>(mm!C32*K!C32+mm!D32*K!D32+mm!E32*K!E32+mm!F32*K!F32+mm!G32*K!G32+mm!H32*K!H32+mm!I32*K!I32+mm!J32*K!J32+mm!K32*K!K32+mm!L32*K!L32+mm!M32*K!M32+mm!N32*K!N32)/mm!O32</f>
        <v>2.3957739628497832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1.4195745022072541</v>
      </c>
      <c r="D33" s="292">
        <v>1.4192263808632097</v>
      </c>
      <c r="E33" s="292">
        <v>1.007683587353571</v>
      </c>
      <c r="F33" s="292">
        <v>2.3733110019690833</v>
      </c>
      <c r="G33" s="292">
        <v>1.7647058823529411</v>
      </c>
      <c r="H33" s="292">
        <v>0.30766858438886585</v>
      </c>
      <c r="I33" s="292">
        <v>0.80470639005413358</v>
      </c>
      <c r="J33" s="292">
        <v>1.194543904518329</v>
      </c>
      <c r="K33" s="292">
        <v>1.8081624691143956</v>
      </c>
      <c r="L33" s="292">
        <v>0.82364060936283801</v>
      </c>
      <c r="M33" s="292">
        <v>1.6858324289664217</v>
      </c>
      <c r="N33" s="293">
        <v>1.7150288265637867</v>
      </c>
      <c r="O33" s="291">
        <f t="shared" si="2"/>
        <v>2.3733110019690833</v>
      </c>
      <c r="P33" s="292">
        <f t="shared" si="3"/>
        <v>0.30766858438886585</v>
      </c>
      <c r="Q33" s="291">
        <f>(mm!C33*K!C33+mm!D33*K!D33+mm!E33*K!E33+mm!F33*K!F33+mm!G33*K!G33+mm!H33*K!H33+mm!I33*K!I33+mm!J33*K!J33+mm!K33*K!K33+mm!L33*K!L33+mm!M33*K!M33+mm!N33*K!N33)/mm!O33</f>
        <v>0.80938936504735903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2.58</v>
      </c>
      <c r="D34" s="292">
        <v>1.33</v>
      </c>
      <c r="E34" s="292">
        <v>0.78</v>
      </c>
      <c r="F34" s="292">
        <v>1.61</v>
      </c>
      <c r="G34" s="292">
        <v>3.17</v>
      </c>
      <c r="H34" s="292">
        <v>0.32</v>
      </c>
      <c r="I34" s="292">
        <v>0.5</v>
      </c>
      <c r="J34" s="292">
        <v>0.41</v>
      </c>
      <c r="K34" s="292">
        <v>1.69</v>
      </c>
      <c r="L34" s="292">
        <v>0.86</v>
      </c>
      <c r="M34" s="292">
        <v>2.23</v>
      </c>
      <c r="N34" s="293">
        <v>2.42</v>
      </c>
      <c r="O34" s="291">
        <f t="shared" si="2"/>
        <v>3.17</v>
      </c>
      <c r="P34" s="292">
        <f t="shared" si="3"/>
        <v>0.32</v>
      </c>
      <c r="Q34" s="291">
        <f>(mm!C34*K!C34+mm!D34*K!D34+mm!E34*K!E34+mm!F34*K!F34+mm!G34*K!G34+mm!H34*K!H34+mm!I34*K!I34+mm!J34*K!J34+mm!K34*K!K34+mm!L34*K!L34+mm!M34*K!M34+mm!N34*K!N34)/mm!O34</f>
        <v>1.0394788382067806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3.4</v>
      </c>
      <c r="D35" s="292">
        <v>2.2000000000000002</v>
      </c>
      <c r="E35" s="292">
        <v>0.8</v>
      </c>
      <c r="F35" s="292">
        <v>0.9</v>
      </c>
      <c r="G35" s="292">
        <v>0.8</v>
      </c>
      <c r="H35" s="292">
        <v>0.6</v>
      </c>
      <c r="I35" s="292">
        <v>2.7</v>
      </c>
      <c r="J35" s="292">
        <v>2.6</v>
      </c>
      <c r="K35" s="292">
        <v>3.5</v>
      </c>
      <c r="L35" s="292">
        <v>2.9</v>
      </c>
      <c r="M35" s="292">
        <v>3.5</v>
      </c>
      <c r="N35" s="293">
        <v>2.9</v>
      </c>
      <c r="O35" s="291">
        <f t="shared" si="2"/>
        <v>3.5</v>
      </c>
      <c r="P35" s="292">
        <f t="shared" si="3"/>
        <v>0.6</v>
      </c>
      <c r="Q35" s="291">
        <f>(mm!C35*K!C35+mm!D35*K!D35+mm!E35*K!E35+mm!F35*K!F35+mm!G35*K!G35+mm!H35*K!H35+mm!I35*K!I35+mm!J35*K!J35+mm!K35*K!K35+mm!L35*K!L35+mm!M35*K!M35+mm!N35*K!N35)/mm!O35</f>
        <v>2.2394324270688633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1.9336153846153845</v>
      </c>
      <c r="D36" s="292">
        <v>1.7307443897099068</v>
      </c>
      <c r="E36" s="292">
        <v>0.430098879367172</v>
      </c>
      <c r="F36" s="292">
        <v>2.0979773785761813</v>
      </c>
      <c r="G36" s="292">
        <v>0.81</v>
      </c>
      <c r="H36" s="292">
        <v>0.21060327540106952</v>
      </c>
      <c r="I36" s="292">
        <v>0.24362444392413954</v>
      </c>
      <c r="J36" s="292">
        <v>4.6912366912366908E-2</v>
      </c>
      <c r="K36" s="292">
        <v>0.51534615384615379</v>
      </c>
      <c r="L36" s="292">
        <v>0.20229649080926235</v>
      </c>
      <c r="M36" s="292">
        <v>1.1815242494226328</v>
      </c>
      <c r="N36" s="293">
        <v>1.2246739130434783</v>
      </c>
      <c r="O36" s="291">
        <f t="shared" si="2"/>
        <v>2.0979773785761813</v>
      </c>
      <c r="P36" s="292">
        <f t="shared" si="3"/>
        <v>4.6912366912366908E-2</v>
      </c>
      <c r="Q36" s="291">
        <f>(mm!C36*K!C36+mm!D36*K!D36+mm!E36*K!E36+mm!F36*K!F36+mm!G36*K!G36+mm!H36*K!H36+mm!I36*K!I36+mm!J36*K!J36+mm!K36*K!K36+mm!L36*K!L36+mm!M36*K!M36+mm!N36*K!N36)/mm!O36</f>
        <v>0.54863513402737929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4.2506132331698856</v>
      </c>
      <c r="D37" s="292">
        <v>1.7826223770261831</v>
      </c>
      <c r="E37" s="292">
        <v>1.0514563357955304</v>
      </c>
      <c r="F37" s="292">
        <v>0.63738899484973455</v>
      </c>
      <c r="G37" s="292">
        <v>2.3871638788002798</v>
      </c>
      <c r="H37" s="292">
        <v>7.9128088393268181E-2</v>
      </c>
      <c r="I37" s="292">
        <v>0</v>
      </c>
      <c r="J37" s="292">
        <v>0</v>
      </c>
      <c r="K37" s="292">
        <v>1.2764585591126409</v>
      </c>
      <c r="L37" s="292">
        <v>0.72829812266612104</v>
      </c>
      <c r="M37" s="292">
        <v>2.260787385374448</v>
      </c>
      <c r="N37" s="293">
        <v>3.029291839389447</v>
      </c>
      <c r="O37" s="291">
        <f t="shared" si="2"/>
        <v>4.2506132331698856</v>
      </c>
      <c r="P37" s="292">
        <f t="shared" si="3"/>
        <v>0</v>
      </c>
      <c r="Q37" s="291">
        <f>(mm!C37*K!C37+mm!D37*K!D37+mm!E37*K!E37+mm!F37*K!F37+mm!G37*K!G37+mm!H37*K!H37+mm!I37*K!I37+mm!J37*K!J37+mm!K37*K!K37+mm!L37*K!L37+mm!M37*K!M37+mm!N37*K!N37)/mm!O37</f>
        <v>1.0348233973141239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3.22</v>
      </c>
      <c r="D38" s="292">
        <v>0.84099999999999997</v>
      </c>
      <c r="E38" s="292">
        <v>0.91800000000000004</v>
      </c>
      <c r="F38" s="292">
        <v>1.5</v>
      </c>
      <c r="G38" s="292">
        <v>0.77700000000000002</v>
      </c>
      <c r="H38" s="292">
        <v>0.84599999999999997</v>
      </c>
      <c r="I38" s="292">
        <v>0.42199999999999999</v>
      </c>
      <c r="J38" s="292">
        <v>1.35</v>
      </c>
      <c r="K38" s="292">
        <v>1.1100000000000001</v>
      </c>
      <c r="L38" s="292">
        <v>1.67</v>
      </c>
      <c r="M38" s="292">
        <v>3.22</v>
      </c>
      <c r="N38" s="293">
        <v>4.5999999999999996</v>
      </c>
      <c r="O38" s="291">
        <f t="shared" si="2"/>
        <v>4.5999999999999996</v>
      </c>
      <c r="P38" s="292">
        <f t="shared" si="3"/>
        <v>0.42199999999999999</v>
      </c>
      <c r="Q38" s="291">
        <f>(mm!C38*K!C38+mm!D38*K!D38+mm!E38*K!E38+mm!F38*K!F38+mm!G38*K!G38+mm!H38*K!H38+mm!I38*K!I38+mm!J38*K!J38+mm!K38*K!K38+mm!L38*K!L38+mm!M38*K!M38+mm!N38*K!N38)/mm!O38</f>
        <v>1.3061558335363097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3.0624596149524064</v>
      </c>
      <c r="D39" s="306">
        <v>2.3699377413226164</v>
      </c>
      <c r="E39" s="306">
        <v>1.46572424497812</v>
      </c>
      <c r="F39" s="306">
        <v>2.0873784438285385</v>
      </c>
      <c r="G39" s="306">
        <v>28.086720127877236</v>
      </c>
      <c r="H39" s="306">
        <v>0.21692680012286245</v>
      </c>
      <c r="I39" s="306">
        <v>1.8875705626042995E-2</v>
      </c>
      <c r="J39" s="306">
        <v>0.48976647849804705</v>
      </c>
      <c r="K39" s="306">
        <v>1.8303340402756858</v>
      </c>
      <c r="L39" s="306">
        <v>0.66876339579487998</v>
      </c>
      <c r="M39" s="306">
        <v>1.2298123053325869</v>
      </c>
      <c r="N39" s="316">
        <v>1.9859045490450324</v>
      </c>
      <c r="O39" s="305">
        <f t="shared" si="2"/>
        <v>28.086720127877236</v>
      </c>
      <c r="P39" s="306">
        <f t="shared" si="3"/>
        <v>1.8875705626042995E-2</v>
      </c>
      <c r="Q39" s="305">
        <f>(mm!C39*K!C39+mm!D39*K!D39+mm!E39*K!E39+mm!F39*K!F39+mm!G39*K!G39+mm!H39*K!H39+mm!I39*K!I39+mm!J39*K!J39+mm!K39*K!K39+mm!L39*K!L39+mm!M39*K!M39+mm!N39*K!N39)/mm!O39</f>
        <v>0.94688104576845722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4.6037807270392825</v>
      </c>
      <c r="D41" s="312">
        <v>3.8364839391994021</v>
      </c>
      <c r="E41" s="312">
        <v>1.0230623837865074</v>
      </c>
      <c r="F41" s="312">
        <v>1.5345935756797608</v>
      </c>
      <c r="G41" s="312">
        <v>5.1153119189325365</v>
      </c>
      <c r="H41" s="312">
        <v>1.7903591716263878</v>
      </c>
      <c r="I41" s="312">
        <v>1.7903591716263878</v>
      </c>
      <c r="J41" s="312">
        <v>3.8364839391994021</v>
      </c>
      <c r="K41" s="312">
        <v>10.230623837865073</v>
      </c>
      <c r="L41" s="312">
        <v>10.742155029758326</v>
      </c>
      <c r="M41" s="312">
        <v>9.7190926459718199</v>
      </c>
      <c r="N41" s="313">
        <v>10.486389433811699</v>
      </c>
      <c r="O41" s="311">
        <f t="shared" ref="O41:O56" si="4">MAX(C41:N41)</f>
        <v>10.742155029758326</v>
      </c>
      <c r="P41" s="312">
        <f t="shared" ref="P41:P56" si="5">MIN(C41:N41)</f>
        <v>1.0230623837865074</v>
      </c>
      <c r="Q41" s="311">
        <f>(mm!C41*K!C41+mm!D41*K!D41+mm!E41*K!E41+mm!F41*K!F41+mm!G41*K!G41+mm!H41*K!H41+mm!I41*K!I41+mm!J41*K!J41+mm!K41*K!K41+mm!L41*K!L41+mm!M41*K!M41+mm!N41*K!N41)/mm!O41</f>
        <v>5.7187299797940447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3.467582012530551</v>
      </c>
      <c r="D42" s="292">
        <v>4.6463745860109054</v>
      </c>
      <c r="E42" s="292">
        <v>2.0739804040712406</v>
      </c>
      <c r="F42" s="292">
        <v>0.95762828628382923</v>
      </c>
      <c r="G42" s="292">
        <v>1.5139630088338913</v>
      </c>
      <c r="H42" s="292">
        <v>2.3922997054604007</v>
      </c>
      <c r="I42" s="292">
        <v>3.780745796357003</v>
      </c>
      <c r="J42" s="292">
        <v>7.706838183911584</v>
      </c>
      <c r="K42" s="292">
        <v>11.827405725823667</v>
      </c>
      <c r="L42" s="292">
        <v>9.8248084305286429</v>
      </c>
      <c r="M42" s="292">
        <v>6.7876724373670152</v>
      </c>
      <c r="N42" s="293">
        <v>10.068399803286312</v>
      </c>
      <c r="O42" s="291">
        <f t="shared" si="4"/>
        <v>11.827405725823667</v>
      </c>
      <c r="P42" s="292">
        <f t="shared" si="5"/>
        <v>0.95762828628382923</v>
      </c>
      <c r="Q42" s="291">
        <f>(mm!C42*K!C42+mm!D42*K!D42+mm!E42*K!E42+mm!F42*K!F42+mm!G42*K!G42+mm!H42*K!H42+mm!I42*K!I42+mm!J42*K!J42+mm!K42*K!K42+mm!L42*K!L42+mm!M42*K!M42+mm!N42*K!N42)/mm!O42</f>
        <v>5.2167959001747688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7.107068104271872</v>
      </c>
      <c r="D43" s="292">
        <v>1.6795644619483376</v>
      </c>
      <c r="E43" s="292">
        <v>0.58615873357742843</v>
      </c>
      <c r="F43" s="292">
        <v>0.48752983508245884</v>
      </c>
      <c r="G43" s="292">
        <v>9.9802522172949007E-2</v>
      </c>
      <c r="H43" s="292">
        <v>1.1443708468323601</v>
      </c>
      <c r="I43" s="292">
        <v>2.9758283812693129</v>
      </c>
      <c r="J43" s="292">
        <v>3.1282277631263482</v>
      </c>
      <c r="K43" s="292">
        <v>3.3070044444444444</v>
      </c>
      <c r="L43" s="292">
        <v>2.6227616876354527</v>
      </c>
      <c r="M43" s="292">
        <v>4.3312459632434974</v>
      </c>
      <c r="N43" s="293">
        <v>3.7082990061932888</v>
      </c>
      <c r="O43" s="291">
        <f t="shared" si="4"/>
        <v>7.107068104271872</v>
      </c>
      <c r="P43" s="292">
        <f t="shared" si="5"/>
        <v>9.9802522172949007E-2</v>
      </c>
      <c r="Q43" s="291">
        <f>(mm!C43*K!C43+mm!D43*K!D43+mm!E43*K!E43+mm!F43*K!F43+mm!G43*K!G43+mm!H43*K!H43+mm!I43*K!I43+mm!J43*K!J43+mm!K43*K!K43+mm!L43*K!L43+mm!M43*K!M43+mm!N43*K!N43)/mm!O43</f>
        <v>2.5287864314840682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4.0605084398976983</v>
      </c>
      <c r="D44" s="292">
        <v>1.3939058823529409</v>
      </c>
      <c r="E44" s="292">
        <v>1.3130997442455246</v>
      </c>
      <c r="F44" s="292">
        <v>1.1817897698209716</v>
      </c>
      <c r="G44" s="292">
        <v>1.8181381074168796</v>
      </c>
      <c r="H44" s="292">
        <v>0.96967365728900257</v>
      </c>
      <c r="I44" s="292">
        <v>0.70705370843989779</v>
      </c>
      <c r="J44" s="292">
        <v>1.0807820971867008</v>
      </c>
      <c r="K44" s="292">
        <v>10.848224040920714</v>
      </c>
      <c r="L44" s="292">
        <v>2.9292225063938613</v>
      </c>
      <c r="M44" s="292">
        <v>3.5805626598465476</v>
      </c>
      <c r="N44" s="293">
        <v>5.3708439897698206</v>
      </c>
      <c r="O44" s="291">
        <f t="shared" si="4"/>
        <v>10.848224040920714</v>
      </c>
      <c r="P44" s="292">
        <f t="shared" si="5"/>
        <v>0.70705370843989779</v>
      </c>
      <c r="Q44" s="291">
        <f>(mm!C44*K!C44+mm!D44*K!D44+mm!E44*K!E44+mm!F44*K!F44+mm!G44*K!G44+mm!H44*K!H44+mm!I44*K!I44+mm!J44*K!J44+mm!K44*K!K44+mm!L44*K!L44+mm!M44*K!M44+mm!N44*K!N44)/mm!O44</f>
        <v>2.28756727670571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1.87</v>
      </c>
      <c r="D45" s="292">
        <v>1.1000000000000001</v>
      </c>
      <c r="E45" s="292">
        <v>0.62</v>
      </c>
      <c r="F45" s="321">
        <v>2.85</v>
      </c>
      <c r="G45" s="292">
        <v>1.66</v>
      </c>
      <c r="H45" s="292">
        <v>0.7</v>
      </c>
      <c r="I45" s="292">
        <v>0.51</v>
      </c>
      <c r="J45" s="297">
        <v>0.77</v>
      </c>
      <c r="K45" s="292">
        <v>0.87</v>
      </c>
      <c r="L45" s="297">
        <v>0.51</v>
      </c>
      <c r="M45" s="292"/>
      <c r="N45" s="322">
        <v>7.67</v>
      </c>
      <c r="O45" s="291">
        <f t="shared" si="4"/>
        <v>7.67</v>
      </c>
      <c r="P45" s="292">
        <f t="shared" si="5"/>
        <v>0.51</v>
      </c>
      <c r="Q45" s="302">
        <f>(mm!C45*K!C45+mm!D45*K!D45+mm!E45*K!E45+mm!F45*K!F45+mm!G45*K!G45+mm!H45*K!H45+mm!I45*K!I45+mm!J45*K!J45+mm!K45*K!K45+mm!L45*K!L45+mm!M45*K!M45+mm!N45*K!N45)/mm!O45</f>
        <v>1.5393940076732895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4.0737998213971123</v>
      </c>
      <c r="D46" s="306">
        <v>3.6923123850481079</v>
      </c>
      <c r="E46" s="306">
        <v>2.9703180001447671</v>
      </c>
      <c r="F46" s="306">
        <v>3.339335442477386</v>
      </c>
      <c r="G46" s="306">
        <v>1.5903421542681344</v>
      </c>
      <c r="H46" s="306">
        <v>2.1773908957520298</v>
      </c>
      <c r="I46" s="306">
        <v>2.9797868239660659</v>
      </c>
      <c r="J46" s="306">
        <v>1.5905863064550583</v>
      </c>
      <c r="K46" s="306">
        <v>3.0246488870881971</v>
      </c>
      <c r="L46" s="306">
        <v>5.373416165973202</v>
      </c>
      <c r="M46" s="306">
        <v>2.8468823361268685</v>
      </c>
      <c r="N46" s="316">
        <v>7.692093460572635</v>
      </c>
      <c r="O46" s="305">
        <f t="shared" si="4"/>
        <v>7.692093460572635</v>
      </c>
      <c r="P46" s="306">
        <f t="shared" si="5"/>
        <v>1.5903421542681344</v>
      </c>
      <c r="Q46" s="305">
        <f>(mm!C46*K!C46+mm!D46*K!D46+mm!E46*K!E46+mm!F46*K!F46+mm!G46*K!G46+mm!H46*K!H46+mm!I46*K!I46+mm!J46*K!J46+mm!K46*K!K46+mm!L46*K!L46+mm!M46*K!M46+mm!N46*K!N46)/mm!O46</f>
        <v>3.4177910738410811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3.84</v>
      </c>
      <c r="D47" s="295">
        <v>3.07</v>
      </c>
      <c r="E47" s="295">
        <v>2.1</v>
      </c>
      <c r="F47" s="295">
        <v>2.08</v>
      </c>
      <c r="G47" s="295">
        <v>2.62</v>
      </c>
      <c r="H47" s="295">
        <v>2.38</v>
      </c>
      <c r="I47" s="295">
        <v>3.1</v>
      </c>
      <c r="J47" s="295">
        <v>2.39</v>
      </c>
      <c r="K47" s="323">
        <v>6.99</v>
      </c>
      <c r="L47" s="324">
        <v>4.18</v>
      </c>
      <c r="M47" s="295">
        <v>4.26</v>
      </c>
      <c r="N47" s="319">
        <v>7.2</v>
      </c>
      <c r="O47" s="294">
        <f t="shared" si="4"/>
        <v>7.2</v>
      </c>
      <c r="P47" s="295">
        <f t="shared" si="5"/>
        <v>2.08</v>
      </c>
      <c r="Q47" s="294">
        <f>(mm!C47*K!C47+mm!D47*K!D47+mm!E47*K!E47+mm!F47*K!F47+mm!G47*K!G47+mm!H47*K!H47+mm!I47*K!I47+mm!J47*K!J47+mm!K47*K!K47+mm!L47*K!L47+mm!M47*K!M47+mm!N47*K!N47)/mm!O47</f>
        <v>3.0359497021839839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2.5</v>
      </c>
      <c r="D48" s="292">
        <v>2.7</v>
      </c>
      <c r="E48" s="292">
        <v>2</v>
      </c>
      <c r="F48" s="292">
        <v>1.3</v>
      </c>
      <c r="G48" s="292">
        <v>1</v>
      </c>
      <c r="H48" s="292">
        <v>0.8</v>
      </c>
      <c r="I48" s="292">
        <v>3.1</v>
      </c>
      <c r="J48" s="292">
        <v>1.8</v>
      </c>
      <c r="K48" s="292">
        <v>6</v>
      </c>
      <c r="L48" s="292">
        <v>3.8</v>
      </c>
      <c r="M48" s="292">
        <v>4.8</v>
      </c>
      <c r="N48" s="293">
        <v>8.3000000000000007</v>
      </c>
      <c r="O48" s="311">
        <f t="shared" si="4"/>
        <v>8.3000000000000007</v>
      </c>
      <c r="P48" s="312">
        <f t="shared" si="5"/>
        <v>0.8</v>
      </c>
      <c r="Q48" s="311">
        <f>(mm!C48*K!C48+mm!D48*K!D48+mm!E48*K!E48+mm!F48*K!F48+mm!G48*K!G48+mm!H48*K!H48+mm!I48*K!I48+mm!J48*K!J48+mm!K48*K!K48+mm!L48*K!L48+mm!M48*K!M48+mm!N48*K!N48)/mm!O48</f>
        <v>2.4517492711370266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1.3922613285529331</v>
      </c>
      <c r="D49" s="292">
        <v>0.88125122989049176</v>
      </c>
      <c r="E49" s="292">
        <v>0.63616354594185709</v>
      </c>
      <c r="F49" s="292">
        <v>0.83075303571881254</v>
      </c>
      <c r="G49" s="292">
        <v>0.90429109792911422</v>
      </c>
      <c r="H49" s="292">
        <v>2.7998818687458105</v>
      </c>
      <c r="I49" s="292">
        <v>0.86139997027178461</v>
      </c>
      <c r="J49" s="292">
        <v>0.62238799968237191</v>
      </c>
      <c r="K49" s="292">
        <v>3.3372463022508039</v>
      </c>
      <c r="L49" s="292">
        <v>1.6720531175048849</v>
      </c>
      <c r="M49" s="292">
        <v>3.1773990564634955</v>
      </c>
      <c r="N49" s="293">
        <v>7.1193537060404903</v>
      </c>
      <c r="O49" s="291">
        <f t="shared" si="4"/>
        <v>7.1193537060404903</v>
      </c>
      <c r="P49" s="292">
        <f t="shared" si="5"/>
        <v>0.62238799968237191</v>
      </c>
      <c r="Q49" s="291">
        <f>(mm!C49*K!C49+mm!D49*K!D49+mm!E49*K!E49+mm!F49*K!F49+mm!G49*K!G49+mm!H49*K!H49+mm!I49*K!I49+mm!J49*K!J49+mm!K49*K!K49+mm!L49*K!L49+mm!M49*K!M49+mm!N49*K!N49)/mm!O49</f>
        <v>1.4361582718486448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2.7930232562125572</v>
      </c>
      <c r="D50" s="292">
        <v>2.2369470496807766</v>
      </c>
      <c r="E50" s="292">
        <v>1.3073496490427428</v>
      </c>
      <c r="F50" s="292">
        <v>1.5557744325948395</v>
      </c>
      <c r="G50" s="292">
        <v>1.9603923331461262</v>
      </c>
      <c r="H50" s="292">
        <v>2.2742711665375386</v>
      </c>
      <c r="I50" s="292">
        <v>0.53569921944221011</v>
      </c>
      <c r="J50" s="292">
        <v>1.1260579153455981</v>
      </c>
      <c r="K50" s="292">
        <v>1.9141669650720361</v>
      </c>
      <c r="L50" s="292">
        <v>3.8076535177345971</v>
      </c>
      <c r="M50" s="292">
        <v>2.2702619286136474</v>
      </c>
      <c r="N50" s="293">
        <v>7.9309640802416723</v>
      </c>
      <c r="O50" s="291">
        <f t="shared" si="4"/>
        <v>7.9309640802416723</v>
      </c>
      <c r="P50" s="292">
        <f t="shared" si="5"/>
        <v>0.53569921944221011</v>
      </c>
      <c r="Q50" s="291">
        <f>(mm!C50*K!C50+mm!D50*K!D50+mm!E50*K!E50+mm!F50*K!F50+mm!G50*K!G50+mm!H50*K!H50+mm!I50*K!I50+mm!J50*K!J50+mm!K50*K!K50+mm!L50*K!L50+mm!M50*K!M50+mm!N50*K!N50)/mm!O50</f>
        <v>1.9199559995838389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1.08</v>
      </c>
      <c r="D51" s="292">
        <v>1.63</v>
      </c>
      <c r="E51" s="292">
        <v>0.39</v>
      </c>
      <c r="F51" s="292">
        <v>0.97</v>
      </c>
      <c r="G51" s="292">
        <v>0.55000000000000004</v>
      </c>
      <c r="H51" s="292">
        <v>0.97</v>
      </c>
      <c r="I51" s="292">
        <v>0.68</v>
      </c>
      <c r="J51" s="292">
        <v>0.59</v>
      </c>
      <c r="K51" s="292">
        <v>1.27</v>
      </c>
      <c r="L51" s="292">
        <v>1.95</v>
      </c>
      <c r="M51" s="292">
        <v>2.37</v>
      </c>
      <c r="N51" s="293">
        <v>5.8</v>
      </c>
      <c r="O51" s="291">
        <f t="shared" si="4"/>
        <v>5.8</v>
      </c>
      <c r="P51" s="292">
        <f t="shared" si="5"/>
        <v>0.39</v>
      </c>
      <c r="Q51" s="291">
        <f>(mm!C51*K!C51+mm!D51*K!D51+mm!E51*K!E51+mm!F51*K!F51+mm!G51*K!G51+mm!H51*K!H51+mm!I51*K!I51+mm!J51*K!J51+mm!K51*K!K51+mm!L51*K!L51+mm!M51*K!M51+mm!N51*K!N51)/mm!O51</f>
        <v>1.3023227727686326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4</v>
      </c>
      <c r="D52" s="292">
        <v>2.1</v>
      </c>
      <c r="E52" s="292">
        <v>4.3</v>
      </c>
      <c r="F52" s="292">
        <v>1.4</v>
      </c>
      <c r="G52" s="292">
        <v>1.4</v>
      </c>
      <c r="H52" s="292">
        <v>1.1000000000000001</v>
      </c>
      <c r="I52" s="292">
        <v>1.8</v>
      </c>
      <c r="J52" s="292">
        <v>0.4</v>
      </c>
      <c r="K52" s="292">
        <v>10.4</v>
      </c>
      <c r="L52" s="292">
        <v>3.2</v>
      </c>
      <c r="M52" s="292">
        <v>3</v>
      </c>
      <c r="N52" s="293">
        <v>5.2</v>
      </c>
      <c r="O52" s="291">
        <f t="shared" si="4"/>
        <v>10.4</v>
      </c>
      <c r="P52" s="292">
        <f t="shared" si="5"/>
        <v>0.4</v>
      </c>
      <c r="Q52" s="291">
        <f>(mm!C52*K!C52+mm!D52*K!D52+mm!E52*K!E52+mm!F52*K!F52+mm!G52*K!G52+mm!H52*K!H52+mm!I52*K!I52+mm!J52*K!J52+mm!K52*K!K52+mm!L52*K!L52+mm!M52*K!M52+mm!N52*K!N52)/mm!O52</f>
        <v>2.8209718466677276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1.4</v>
      </c>
      <c r="D53" s="292">
        <v>1.1000000000000001</v>
      </c>
      <c r="E53" s="292">
        <v>0.3</v>
      </c>
      <c r="F53" s="292">
        <v>0.4</v>
      </c>
      <c r="G53" s="325">
        <v>0</v>
      </c>
      <c r="H53" s="326">
        <v>0.03</v>
      </c>
      <c r="I53" s="292">
        <v>0</v>
      </c>
      <c r="J53" s="292">
        <v>0.3</v>
      </c>
      <c r="K53" s="292">
        <v>1.1000000000000001</v>
      </c>
      <c r="L53" s="297">
        <v>0.5</v>
      </c>
      <c r="M53" s="292">
        <v>1.6</v>
      </c>
      <c r="N53" s="293">
        <v>3.4</v>
      </c>
      <c r="O53" s="291">
        <f t="shared" si="4"/>
        <v>3.4</v>
      </c>
      <c r="P53" s="292">
        <f t="shared" si="5"/>
        <v>0</v>
      </c>
      <c r="Q53" s="291">
        <f>(mm!C53*K!C53+mm!D53*K!D53+mm!E53*K!E53+mm!F53*K!F53+mm!G53*K!G53+mm!H53*K!H53+mm!I53*K!I53+mm!J53*K!J53+mm!K53*K!K53+mm!L53*K!L53+mm!M53*K!M53+mm!N53*K!N53)/mm!O53</f>
        <v>0.59861718902255368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1.7</v>
      </c>
      <c r="D54" s="292">
        <v>0.3</v>
      </c>
      <c r="E54" s="292">
        <v>0.2</v>
      </c>
      <c r="F54" s="292">
        <v>2.4</v>
      </c>
      <c r="G54" s="292">
        <v>1</v>
      </c>
      <c r="H54" s="292">
        <v>1.5</v>
      </c>
      <c r="I54" s="292">
        <v>1.8</v>
      </c>
      <c r="J54" s="292">
        <v>1.2</v>
      </c>
      <c r="K54" s="292">
        <v>1.1000000000000001</v>
      </c>
      <c r="L54" s="292">
        <v>2.2000000000000002</v>
      </c>
      <c r="M54" s="292">
        <v>2.6</v>
      </c>
      <c r="N54" s="293">
        <v>2.9</v>
      </c>
      <c r="O54" s="291">
        <f t="shared" si="4"/>
        <v>2.9</v>
      </c>
      <c r="P54" s="292">
        <f t="shared" si="5"/>
        <v>0.2</v>
      </c>
      <c r="Q54" s="291">
        <f>(mm!C54*K!C54+mm!D54*K!D54+mm!E54*K!E54+mm!F54*K!F54+mm!G54*K!G54+mm!H54*K!H54+mm!I54*K!I54+mm!J54*K!J54+mm!K54*K!K54+mm!L54*K!L54+mm!M54*K!M54+mm!N54*K!N54)/mm!O54</f>
        <v>1.3107498388735608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8.2534278798039509</v>
      </c>
      <c r="D55" s="292">
        <v>1.324202449858662</v>
      </c>
      <c r="E55" s="292">
        <v>1.9740777666999003</v>
      </c>
      <c r="F55" s="292">
        <v>1.7554181000084437</v>
      </c>
      <c r="G55" s="292">
        <v>0.69782471193245865</v>
      </c>
      <c r="H55" s="292">
        <v>4.3494482083669013</v>
      </c>
      <c r="I55" s="292">
        <v>3.9946413347947876</v>
      </c>
      <c r="J55" s="292">
        <v>0.95281079183591588</v>
      </c>
      <c r="K55" s="292">
        <v>0.82197026683261076</v>
      </c>
      <c r="L55" s="292">
        <v>3.6654042888058225</v>
      </c>
      <c r="M55" s="292">
        <v>2.0892619141961744</v>
      </c>
      <c r="N55" s="293">
        <v>5.3778509617068977</v>
      </c>
      <c r="O55" s="291">
        <f t="shared" si="4"/>
        <v>8.2534278798039509</v>
      </c>
      <c r="P55" s="292">
        <f t="shared" si="5"/>
        <v>0.69782471193245865</v>
      </c>
      <c r="Q55" s="291">
        <f>(mm!C55*K!C55+mm!D55*K!D55+mm!E55*K!E55+mm!F55*K!F55+mm!G55*K!G55+mm!H55*K!H55+mm!I55*K!I55+mm!J55*K!J55+mm!K55*K!K55+mm!L55*K!L55+mm!M55*K!M55+mm!N55*K!N55)/mm!O55</f>
        <v>2.778108869901228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2</v>
      </c>
      <c r="D56" s="308">
        <v>3.2</v>
      </c>
      <c r="E56" s="308">
        <v>1.2</v>
      </c>
      <c r="F56" s="308">
        <v>2.2000000000000002</v>
      </c>
      <c r="G56" s="308">
        <v>4.3</v>
      </c>
      <c r="H56" s="308">
        <v>8.4</v>
      </c>
      <c r="I56" s="308">
        <v>1.6</v>
      </c>
      <c r="J56" s="308">
        <v>1.6</v>
      </c>
      <c r="K56" s="308">
        <v>1.3</v>
      </c>
      <c r="L56" s="308">
        <v>3.3</v>
      </c>
      <c r="M56" s="308">
        <v>9.1999999999999993</v>
      </c>
      <c r="N56" s="309">
        <v>4.4000000000000004</v>
      </c>
      <c r="O56" s="307">
        <f t="shared" si="4"/>
        <v>9.1999999999999993</v>
      </c>
      <c r="P56" s="308">
        <f t="shared" si="5"/>
        <v>1.2</v>
      </c>
      <c r="Q56" s="307">
        <f>(mm!C56*K!C56+mm!D56*K!D56+mm!E56*K!E56+mm!F56*K!F56+mm!G56*K!G56+mm!H56*K!H56+mm!I56*K!I56+mm!J56*K!J56+mm!K56*K!K56+mm!L56*K!L56+mm!M56*K!M56+mm!N56*K!N56)/mm!O56</f>
        <v>3.3517344385945265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247</v>
      </c>
      <c r="C2" s="199" t="s">
        <v>248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4.9991514205048935</v>
      </c>
      <c r="D5" s="292">
        <v>2.2334663164053241</v>
      </c>
      <c r="E5" s="292">
        <v>1.8290153508102467</v>
      </c>
      <c r="F5" s="292">
        <v>0.41953059575825513</v>
      </c>
      <c r="G5" s="292">
        <v>1.2078448309555567</v>
      </c>
      <c r="H5" s="292">
        <v>4.2582819995309782</v>
      </c>
      <c r="I5" s="292">
        <v>25.02400668381679</v>
      </c>
      <c r="J5" s="292">
        <v>12.650597224956948</v>
      </c>
      <c r="K5" s="292">
        <v>21.137465995987505</v>
      </c>
      <c r="L5" s="292">
        <v>24.210311391804442</v>
      </c>
      <c r="M5" s="292">
        <v>22.336790384957215</v>
      </c>
      <c r="N5" s="293">
        <v>14.052716872754784</v>
      </c>
      <c r="O5" s="294">
        <f t="shared" ref="O5:O16" si="0">MAX(C5:N5)</f>
        <v>25.02400668381679</v>
      </c>
      <c r="P5" s="295">
        <f t="shared" ref="P5:P16" si="1">MIN(C5:N5)</f>
        <v>0.41953059575825513</v>
      </c>
      <c r="Q5" s="294">
        <f>(mm!C5*Mg!C5+mm!D5*Mg!D5+mm!E5*Mg!E5+mm!F5*Mg!F5+mm!G5*Mg!G5+mm!H5*Mg!H5+mm!I5*Mg!I5+mm!J5*Mg!J5+mm!K5*Mg!K5+mm!L5*Mg!L5+mm!M5*Mg!M5+mm!N5*Mg!N5)/mm!O5</f>
        <v>8.7208565208061035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9.2222660006887498</v>
      </c>
      <c r="D6" s="292">
        <v>11.001638378067391</v>
      </c>
      <c r="E6" s="292">
        <v>12.351567583789139</v>
      </c>
      <c r="F6" s="297">
        <v>0.54031190235913074</v>
      </c>
      <c r="G6" s="297">
        <v>0.44006707872246925</v>
      </c>
      <c r="H6" s="292">
        <v>0.39794313783959712</v>
      </c>
      <c r="I6" s="292">
        <v>7.7609189973055281</v>
      </c>
      <c r="J6" s="292">
        <v>5.3571602652059784</v>
      </c>
      <c r="K6" s="292">
        <v>5.2215350581588087</v>
      </c>
      <c r="L6" s="292">
        <v>3.7620729289708326</v>
      </c>
      <c r="M6" s="292">
        <v>9.5514123868382086</v>
      </c>
      <c r="N6" s="293">
        <v>20.280758466626544</v>
      </c>
      <c r="O6" s="291">
        <f t="shared" si="0"/>
        <v>20.280758466626544</v>
      </c>
      <c r="P6" s="292">
        <f t="shared" si="1"/>
        <v>0.39794313783959712</v>
      </c>
      <c r="Q6" s="291">
        <f>(mm!C6*Mg!C6+mm!D6*Mg!D6+mm!E6*Mg!E6+mm!F6*Mg!F6+mm!G6*Mg!G6+mm!H6*Mg!H6+mm!I6*Mg!I6+mm!J6*Mg!J6+mm!K6*Mg!K6+mm!L6*Mg!L6+mm!M6*Mg!M6+mm!N6*Mg!N6)/mm!O6</f>
        <v>6.3979846929490733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3.8254129993896075</v>
      </c>
      <c r="D7" s="292">
        <v>2.7310138421249532</v>
      </c>
      <c r="E7" s="292">
        <v>1.7256118168624877</v>
      </c>
      <c r="F7" s="292">
        <v>0.40237768632830362</v>
      </c>
      <c r="G7" s="292">
        <v>0.62368174482294614</v>
      </c>
      <c r="H7" s="292">
        <v>4.2968235139053643</v>
      </c>
      <c r="I7" s="292">
        <v>17.373793701689976</v>
      </c>
      <c r="J7" s="292">
        <v>14.045890389976408</v>
      </c>
      <c r="K7" s="292">
        <v>24.503752118131203</v>
      </c>
      <c r="L7" s="292">
        <v>22.027067158796829</v>
      </c>
      <c r="M7" s="292">
        <v>35.200174420189136</v>
      </c>
      <c r="N7" s="293">
        <v>13.283430301310249</v>
      </c>
      <c r="O7" s="291">
        <f t="shared" si="0"/>
        <v>35.200174420189136</v>
      </c>
      <c r="P7" s="292">
        <f t="shared" si="1"/>
        <v>0.40237768632830362</v>
      </c>
      <c r="Q7" s="291">
        <f>(mm!C7*Mg!C7+mm!D7*Mg!D7+mm!E7*Mg!E7+mm!F7*Mg!F7+mm!G7*Mg!G7+mm!H7*Mg!H7+mm!I7*Mg!I7+mm!J7*Mg!J7+mm!K7*Mg!K7+mm!L7*Mg!L7+mm!M7*Mg!M7+mm!N7*Mg!N7)/mm!O7</f>
        <v>6.9071244966036849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6.5</v>
      </c>
      <c r="D8" s="297">
        <v>1.6</v>
      </c>
      <c r="E8" s="297">
        <v>5.8</v>
      </c>
      <c r="F8" s="297">
        <v>0.3</v>
      </c>
      <c r="G8" s="292">
        <v>1.3</v>
      </c>
      <c r="H8" s="292">
        <v>2.1</v>
      </c>
      <c r="I8" s="292">
        <v>4.4000000000000004</v>
      </c>
      <c r="J8" s="292">
        <v>1.4</v>
      </c>
      <c r="K8" s="292">
        <v>18.3</v>
      </c>
      <c r="L8" s="297">
        <v>15</v>
      </c>
      <c r="M8" s="297">
        <v>5.0999999999999996</v>
      </c>
      <c r="N8" s="293">
        <v>5.6</v>
      </c>
      <c r="O8" s="291">
        <f t="shared" si="0"/>
        <v>18.3</v>
      </c>
      <c r="P8" s="292">
        <f t="shared" si="1"/>
        <v>0.3</v>
      </c>
      <c r="Q8" s="302">
        <f>(mm!C8*Mg!C8+mm!D8*Mg!D8+mm!E8*Mg!E8+mm!F8*Mg!F8+mm!G8*Mg!G8+mm!H8*Mg!H8+mm!I8*Mg!I8+mm!J8*Mg!J8+mm!K8*Mg!K8+mm!L8*Mg!L8+mm!M8*Mg!M8+mm!N8*Mg!N8)/mm!O8</f>
        <v>2.7147031481400026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1.41</v>
      </c>
      <c r="F9" s="292"/>
      <c r="G9" s="292">
        <v>4.6500000000000004</v>
      </c>
      <c r="H9" s="292"/>
      <c r="I9" s="292"/>
      <c r="J9" s="292">
        <v>18.7</v>
      </c>
      <c r="K9" s="292"/>
      <c r="L9" s="292"/>
      <c r="M9" s="292">
        <v>94</v>
      </c>
      <c r="N9" s="293"/>
      <c r="O9" s="291">
        <f t="shared" si="0"/>
        <v>94</v>
      </c>
      <c r="P9" s="292">
        <f t="shared" si="1"/>
        <v>1.41</v>
      </c>
      <c r="Q9" s="302">
        <f>(mm!C9*Mg!C9+mm!D9*Mg!D9+mm!E9*Mg!E9+mm!F9*Mg!F9+mm!G9*Mg!G9+mm!H9*Mg!H9+mm!I9*Mg!I9+mm!J9*Mg!J9+mm!K9*Mg!K9+mm!L9*Mg!L9+mm!M9*Mg!M9+mm!N9*Mg!N9)/mm!O9</f>
        <v>25.106757575757573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3.1046680179350163</v>
      </c>
      <c r="D10" s="292">
        <v>1.616056324061679</v>
      </c>
      <c r="E10" s="292">
        <v>0.68072574529901431</v>
      </c>
      <c r="F10" s="292">
        <v>1.3928674467044821</v>
      </c>
      <c r="G10" s="292">
        <v>2.6583053509079666</v>
      </c>
      <c r="H10" s="292">
        <v>2.0301180446239697</v>
      </c>
      <c r="I10" s="292">
        <v>3.8226639784917444</v>
      </c>
      <c r="J10" s="292">
        <v>2.804260522244324</v>
      </c>
      <c r="K10" s="292">
        <v>21.505102359743709</v>
      </c>
      <c r="L10" s="292">
        <v>12.47303970637304</v>
      </c>
      <c r="M10" s="292">
        <v>35.106016180321745</v>
      </c>
      <c r="N10" s="293">
        <v>10.408049509708107</v>
      </c>
      <c r="O10" s="291">
        <f t="shared" si="0"/>
        <v>35.106016180321745</v>
      </c>
      <c r="P10" s="292">
        <f t="shared" si="1"/>
        <v>0.68072574529901431</v>
      </c>
      <c r="Q10" s="291">
        <f>(mm!C10*Mg!C10+mm!D10*Mg!D10+mm!E10*Mg!E10+mm!F10*Mg!F10+mm!G10*Mg!G10+mm!H10*Mg!H10+mm!I10*Mg!I10+mm!J10*Mg!J10+mm!K10*Mg!K10+mm!L10*Mg!L10+mm!M10*Mg!M10+mm!N10*Mg!N10)/mm!O10</f>
        <v>4.7267445662290424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5.8</v>
      </c>
      <c r="D11" s="292">
        <v>2.2999999999999998</v>
      </c>
      <c r="E11" s="292">
        <v>2</v>
      </c>
      <c r="F11" s="292">
        <v>0.3</v>
      </c>
      <c r="G11" s="292">
        <v>11.4</v>
      </c>
      <c r="H11" s="292">
        <v>5.9</v>
      </c>
      <c r="I11" s="292">
        <v>1.8</v>
      </c>
      <c r="J11" s="292">
        <v>1.7</v>
      </c>
      <c r="K11" s="292">
        <v>53.5</v>
      </c>
      <c r="L11" s="292">
        <v>1.7</v>
      </c>
      <c r="M11" s="292">
        <v>11.3</v>
      </c>
      <c r="N11" s="293">
        <v>6.1</v>
      </c>
      <c r="O11" s="291">
        <f t="shared" si="0"/>
        <v>53.5</v>
      </c>
      <c r="P11" s="292">
        <f t="shared" si="1"/>
        <v>0.3</v>
      </c>
      <c r="Q11" s="291">
        <f>(mm!C11*Mg!C11+mm!D11*Mg!D11+mm!E11*Mg!E11+mm!F11*Mg!F11+mm!G11*Mg!G11+mm!H11*Mg!H11+mm!I11*Mg!I11+mm!J11*Mg!J11+mm!K11*Mg!K11+mm!L11*Mg!L11+mm!M11*Mg!M11+mm!N11*Mg!N11)/mm!O11</f>
        <v>3.6558489182251566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26.626897740266369</v>
      </c>
      <c r="D12" s="292">
        <v>5.1540017897323844</v>
      </c>
      <c r="E12" s="292">
        <v>0.79421950123933216</v>
      </c>
      <c r="F12" s="292">
        <v>2.8003381574764998</v>
      </c>
      <c r="G12" s="292">
        <v>2.7393365893528934</v>
      </c>
      <c r="H12" s="292">
        <v>6.8287235559416315</v>
      </c>
      <c r="I12" s="292">
        <v>6.8255165742154027</v>
      </c>
      <c r="J12" s="292">
        <v>10.078343152839137</v>
      </c>
      <c r="K12" s="292">
        <v>40.933948580369567</v>
      </c>
      <c r="L12" s="292">
        <v>35.76297763256018</v>
      </c>
      <c r="M12" s="292">
        <v>31.831045663841227</v>
      </c>
      <c r="N12" s="293">
        <v>33.421703062701219</v>
      </c>
      <c r="O12" s="305">
        <f t="shared" si="0"/>
        <v>40.933948580369567</v>
      </c>
      <c r="P12" s="306">
        <f t="shared" si="1"/>
        <v>0.79421950123933216</v>
      </c>
      <c r="Q12" s="291">
        <f>(mm!C13*Mg!C12+mm!D13*Mg!D12+mm!E13*Mg!E12+mm!F13*Mg!F12+mm!G13*Mg!G12+mm!H13*Mg!H12+mm!I13*Mg!I12+mm!J13*Mg!J12+mm!K13*Mg!K12+mm!L13*Mg!L12+mm!M13*Mg!M12+mm!N13*Mg!N12)/mm!O13</f>
        <v>17.720607104396539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1" t="s">
        <v>15</v>
      </c>
      <c r="C13" s="307">
        <v>29.011374713110357</v>
      </c>
      <c r="D13" s="308">
        <v>10.371230173535299</v>
      </c>
      <c r="E13" s="308">
        <v>0.98903207791073644</v>
      </c>
      <c r="F13" s="308">
        <v>4.5273092237094943</v>
      </c>
      <c r="G13" s="308">
        <v>2.8782894736842106</v>
      </c>
      <c r="H13" s="308">
        <v>8.7075931545266112</v>
      </c>
      <c r="I13" s="308">
        <v>9.6733915775896406</v>
      </c>
      <c r="J13" s="308">
        <v>15.846192952562982</v>
      </c>
      <c r="K13" s="308">
        <v>45.900540580393006</v>
      </c>
      <c r="L13" s="308">
        <v>37.216360614452199</v>
      </c>
      <c r="M13" s="308">
        <v>38.728410518969859</v>
      </c>
      <c r="N13" s="309">
        <v>36.659225591809246</v>
      </c>
      <c r="O13" s="305">
        <f t="shared" si="0"/>
        <v>45.900540580393006</v>
      </c>
      <c r="P13" s="306">
        <f t="shared" si="1"/>
        <v>0.98903207791073644</v>
      </c>
      <c r="Q13" s="307">
        <f>(mm!C13*Mg!C13+mm!D13*Mg!D13+mm!E13*Mg!E13+mm!F13*Mg!F13+mm!G13*Mg!G13+mm!H13*Mg!H13+mm!I13*Mg!I13+mm!J13*Mg!J13+mm!K13*Mg!K13+mm!L13*Mg!L13+mm!M13*Mg!M13+mm!N13*Mg!N13)/mm!O13</f>
        <v>20.715078415984713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330" t="s">
        <v>16</v>
      </c>
      <c r="C14" s="311">
        <v>4.5199999999999996</v>
      </c>
      <c r="D14" s="312">
        <v>4.1100000000000003</v>
      </c>
      <c r="E14" s="312">
        <v>1.65</v>
      </c>
      <c r="F14" s="312">
        <v>1.23</v>
      </c>
      <c r="G14" s="312">
        <v>2.06</v>
      </c>
      <c r="H14" s="312">
        <v>1.23</v>
      </c>
      <c r="I14" s="312">
        <v>1.65</v>
      </c>
      <c r="J14" s="312">
        <v>2.4700000000000002</v>
      </c>
      <c r="K14" s="312">
        <v>13.16</v>
      </c>
      <c r="L14" s="312">
        <v>1.65</v>
      </c>
      <c r="M14" s="312">
        <v>4.5199999999999996</v>
      </c>
      <c r="N14" s="313">
        <v>3.29</v>
      </c>
      <c r="O14" s="294">
        <f t="shared" si="0"/>
        <v>13.16</v>
      </c>
      <c r="P14" s="331">
        <f t="shared" si="1"/>
        <v>1.23</v>
      </c>
      <c r="Q14" s="311">
        <f>(mm!C14*Mg!C14+mm!D14*Mg!D14+mm!E14*Mg!E14+mm!F14*Mg!F14+mm!G14*Mg!G14+mm!H14*Mg!H14+mm!I14*Mg!I14+mm!J14*Mg!J14+mm!K14*Mg!K14+mm!L14*Mg!L14+mm!M14*Mg!M14+mm!N14*Mg!N14)/mm!O14</f>
        <v>2.1703547000786871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4.1118421052631575</v>
      </c>
      <c r="D15" s="292">
        <v>1.6447368421052631</v>
      </c>
      <c r="E15" s="292">
        <v>1.2335526315789473</v>
      </c>
      <c r="F15" s="292">
        <v>0.82236842105263153</v>
      </c>
      <c r="G15" s="292">
        <v>2.0559210526315788</v>
      </c>
      <c r="H15" s="292">
        <v>2.4671052631578947</v>
      </c>
      <c r="I15" s="292">
        <v>1.6447368421052631</v>
      </c>
      <c r="J15" s="292">
        <v>9.0460526315789469</v>
      </c>
      <c r="K15" s="292">
        <v>12.746710526315789</v>
      </c>
      <c r="L15" s="292">
        <v>1.6447368421052631</v>
      </c>
      <c r="M15" s="292"/>
      <c r="N15" s="293"/>
      <c r="O15" s="291">
        <f t="shared" si="0"/>
        <v>12.746710526315789</v>
      </c>
      <c r="P15" s="292">
        <f t="shared" si="1"/>
        <v>0.82236842105263153</v>
      </c>
      <c r="Q15" s="291">
        <f>(mm!C15*Mg!C15+mm!D15*Mg!D15+mm!E15*Mg!E15+mm!F15*Mg!F15+mm!G15*Mg!G15+mm!H15*Mg!H15+mm!I15*Mg!I15+mm!J15*Mg!J15+mm!K15*Mg!K15+mm!L15*Mg!L15+mm!M15*Mg!M15+mm!N15*Mg!N15)/mm!O15</f>
        <v>2.2744500081773666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5.4002992891881778</v>
      </c>
      <c r="D16" s="292">
        <v>3.1742416189593987</v>
      </c>
      <c r="E16" s="292">
        <v>2.4691358024691352</v>
      </c>
      <c r="F16" s="292">
        <v>2.7140343943022334</v>
      </c>
      <c r="G16" s="292">
        <v>12.159947558177647</v>
      </c>
      <c r="H16" s="292">
        <v>4.6639231824417022</v>
      </c>
      <c r="I16" s="292">
        <v>2.2233496814927558</v>
      </c>
      <c r="J16" s="292">
        <v>2.0576131687242798</v>
      </c>
      <c r="K16" s="292">
        <v>18.518518518518519</v>
      </c>
      <c r="L16" s="292">
        <v>2.880658436213992</v>
      </c>
      <c r="M16" s="292">
        <v>5.3497942386831276</v>
      </c>
      <c r="N16" s="293">
        <v>3.2921810699588483</v>
      </c>
      <c r="O16" s="291">
        <f t="shared" si="0"/>
        <v>18.518518518518519</v>
      </c>
      <c r="P16" s="292">
        <f t="shared" si="1"/>
        <v>2.0576131687242798</v>
      </c>
      <c r="Q16" s="291">
        <f>(mm!C16*Mg!C16+mm!D16*Mg!D16+mm!E16*Mg!E16+mm!F16*Mg!F16+mm!G16*Mg!G16+mm!H16*Mg!H16+mm!I16*Mg!I16+mm!J16*Mg!J16+mm!K16*Mg!K16+mm!L16*Mg!L16+mm!M16*Mg!M16+mm!N16*Mg!N16)/mm!O16</f>
        <v>3.9579985181042656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6.5843621399176957</v>
      </c>
      <c r="D18" s="292">
        <v>1.6460905349794239</v>
      </c>
      <c r="E18" s="292">
        <v>0.82304526748971196</v>
      </c>
      <c r="F18" s="292">
        <v>0.41152263374485598</v>
      </c>
      <c r="G18" s="292">
        <v>1.2345679012345678</v>
      </c>
      <c r="H18" s="292">
        <v>1.2345679012345678</v>
      </c>
      <c r="I18" s="292">
        <v>1.6460905349794239</v>
      </c>
      <c r="J18" s="292">
        <v>1.6460905349794239</v>
      </c>
      <c r="K18" s="292">
        <v>46.913580246913575</v>
      </c>
      <c r="L18" s="292">
        <v>1.2345679012345678</v>
      </c>
      <c r="M18" s="292">
        <v>4.526748971193415</v>
      </c>
      <c r="N18" s="293">
        <v>4.526748971193415</v>
      </c>
      <c r="O18" s="291">
        <f t="shared" ref="O18:O39" si="2">MAX(C18:N18)</f>
        <v>46.913580246913575</v>
      </c>
      <c r="P18" s="292">
        <f t="shared" ref="P18:P39" si="3">MIN(C18:N18)</f>
        <v>0.41152263374485598</v>
      </c>
      <c r="Q18" s="291">
        <f>(mm!C18*Mg!C18+mm!D18*Mg!D18+mm!E18*Mg!E18+mm!F18*Mg!F18+mm!G18*Mg!G18+mm!H18*Mg!H18+mm!I18*Mg!I18+mm!J18*Mg!J18+mm!K18*Mg!K18+mm!L18*Mg!L18+mm!M18*Mg!M18+mm!N18*Mg!N18)/mm!O18</f>
        <v>1.9299677169454477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12.926312567111482</v>
      </c>
      <c r="D19" s="292">
        <v>0.99461127108185954</v>
      </c>
      <c r="E19" s="292">
        <v>0.99461127108185954</v>
      </c>
      <c r="F19" s="292">
        <v>3.8746771011579755</v>
      </c>
      <c r="G19" s="292">
        <v>2.2289251982573379</v>
      </c>
      <c r="H19" s="292">
        <v>2.6403631739824975</v>
      </c>
      <c r="I19" s="292">
        <v>5.9318669797837718</v>
      </c>
      <c r="J19" s="292">
        <v>17.863568275813392</v>
      </c>
      <c r="K19" s="292">
        <v>12.103436615661165</v>
      </c>
      <c r="L19" s="292">
        <v>2.2289251982573379</v>
      </c>
      <c r="M19" s="292">
        <v>5.1089910283334543</v>
      </c>
      <c r="N19" s="293">
        <v>5.520429004058613</v>
      </c>
      <c r="O19" s="291">
        <f t="shared" si="2"/>
        <v>17.863568275813392</v>
      </c>
      <c r="P19" s="292">
        <f t="shared" si="3"/>
        <v>0.99461127108185954</v>
      </c>
      <c r="Q19" s="291">
        <f>(mm!C19*Mg!C19+mm!D19*Mg!D19+mm!E19*Mg!E19+mm!F19*Mg!F19+mm!G19*Mg!G19+mm!H19*Mg!H19+mm!I19*Mg!I19+mm!J19*Mg!J19+mm!K19*Mg!K19+mm!L19*Mg!L19+mm!M19*Mg!M19+mm!N19*Mg!N19)/mm!O19</f>
        <v>4.4111922215035824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20.332196130164352</v>
      </c>
      <c r="D20" s="292">
        <v>5.520429004058613</v>
      </c>
      <c r="E20" s="292">
        <v>0.99461127108185954</v>
      </c>
      <c r="F20" s="292">
        <v>7.5776188826844102</v>
      </c>
      <c r="G20" s="292">
        <v>3.8746771011579755</v>
      </c>
      <c r="H20" s="292">
        <v>4.6975530526082938</v>
      </c>
      <c r="I20" s="292">
        <v>4.6975530526082938</v>
      </c>
      <c r="J20" s="292">
        <v>30.206707547568179</v>
      </c>
      <c r="K20" s="292">
        <v>29.383831596117854</v>
      </c>
      <c r="L20" s="292">
        <v>7.5776188826844102</v>
      </c>
      <c r="M20" s="292">
        <v>15.39494042146244</v>
      </c>
      <c r="N20" s="293">
        <v>12.103436615661165</v>
      </c>
      <c r="O20" s="291">
        <f t="shared" si="2"/>
        <v>30.206707547568179</v>
      </c>
      <c r="P20" s="292">
        <f t="shared" si="3"/>
        <v>0.99461127108185954</v>
      </c>
      <c r="Q20" s="291">
        <f>(mm!C20*Mg!C20+mm!D20*Mg!D20+mm!E20*Mg!E20+mm!F20*Mg!F20+mm!G20*Mg!G20+mm!H20*Mg!H20+mm!I20*Mg!I20+mm!J20*Mg!J20+mm!K20*Mg!K20+mm!L20*Mg!L20+mm!M20*Mg!M20+mm!N20*Mg!N20)/mm!O20</f>
        <v>9.3797313187762281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10.7</v>
      </c>
      <c r="D21" s="292">
        <v>4.91</v>
      </c>
      <c r="E21" s="292">
        <v>0.82</v>
      </c>
      <c r="F21" s="292">
        <v>4.62</v>
      </c>
      <c r="G21" s="292">
        <v>2.5499999999999998</v>
      </c>
      <c r="H21" s="292">
        <v>3.36</v>
      </c>
      <c r="I21" s="292">
        <v>3.1</v>
      </c>
      <c r="J21" s="292">
        <v>20.2</v>
      </c>
      <c r="K21" s="292">
        <v>6.1</v>
      </c>
      <c r="L21" s="292">
        <v>3.3</v>
      </c>
      <c r="M21" s="292">
        <v>5.7</v>
      </c>
      <c r="N21" s="293">
        <v>5.35</v>
      </c>
      <c r="O21" s="291">
        <f t="shared" si="2"/>
        <v>20.2</v>
      </c>
      <c r="P21" s="292">
        <f t="shared" si="3"/>
        <v>0.82</v>
      </c>
      <c r="Q21" s="291">
        <f>(mm!C21*Mg!C21+mm!D21*Mg!D21+mm!E21*Mg!E21+mm!F21*Mg!F21+mm!G21*Mg!G21+mm!H21*Mg!H21+mm!I21*Mg!I21+mm!J21*Mg!J21+mm!K21*Mg!K21+mm!L21*Mg!L21+mm!M21*Mg!M21+mm!N21*Mg!N21)/mm!O21</f>
        <v>4.7403509433125679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4.9382716049382713</v>
      </c>
      <c r="D22" s="292">
        <v>8.6419753086419746</v>
      </c>
      <c r="E22" s="292">
        <v>1.6460905349794239</v>
      </c>
      <c r="F22" s="292">
        <v>4.1152263374485596</v>
      </c>
      <c r="G22" s="292">
        <v>2.0576131687242798</v>
      </c>
      <c r="H22" s="292">
        <v>4.5267489711934159</v>
      </c>
      <c r="I22" s="292">
        <v>1.6460905349794239</v>
      </c>
      <c r="J22" s="292">
        <v>7.8189300411522629</v>
      </c>
      <c r="K22" s="292">
        <v>6.9958847736625511</v>
      </c>
      <c r="L22" s="292">
        <v>2.0576131687242798</v>
      </c>
      <c r="M22" s="292">
        <v>4.1152263374485596</v>
      </c>
      <c r="N22" s="293">
        <v>3.2921810699588478</v>
      </c>
      <c r="O22" s="291">
        <f t="shared" si="2"/>
        <v>8.6419753086419746</v>
      </c>
      <c r="P22" s="292">
        <f t="shared" si="3"/>
        <v>1.6460905349794239</v>
      </c>
      <c r="Q22" s="291">
        <f>(mm!C22*Mg!C22+mm!D22*Mg!D22+mm!E22*Mg!E22+mm!F22*Mg!F22+mm!G22*Mg!G22+mm!H22*Mg!H22+mm!I22*Mg!I22+mm!J22*Mg!J22+mm!K22*Mg!K22+mm!L22*Mg!L22+mm!M22*Mg!M22+mm!N22*Mg!N22)/mm!O22</f>
        <v>3.4668994999969636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7.9329489000714277</v>
      </c>
      <c r="D23" s="292">
        <v>4.2487302130564366</v>
      </c>
      <c r="E23" s="292">
        <v>3.5674974628667102</v>
      </c>
      <c r="F23" s="292">
        <v>2.1667643719823775</v>
      </c>
      <c r="G23" s="292">
        <v>4.8562674305072298</v>
      </c>
      <c r="H23" s="292">
        <v>1.7304624212995572</v>
      </c>
      <c r="I23" s="292">
        <v>2.7180076633818158</v>
      </c>
      <c r="J23" s="292">
        <v>14.070953835051032</v>
      </c>
      <c r="K23" s="292">
        <v>11.4737735142888</v>
      </c>
      <c r="L23" s="292">
        <v>3.2403021473532245</v>
      </c>
      <c r="M23" s="292">
        <v>5.2658463233774881</v>
      </c>
      <c r="N23" s="293">
        <v>7.6189476323918086</v>
      </c>
      <c r="O23" s="291">
        <f t="shared" si="2"/>
        <v>14.070953835051032</v>
      </c>
      <c r="P23" s="292">
        <f t="shared" si="3"/>
        <v>1.7304624212995572</v>
      </c>
      <c r="Q23" s="291">
        <f>(mm!C23*Mg!C23+mm!D23*Mg!D23+mm!E23*Mg!E23+mm!F23*Mg!F23+mm!G23*Mg!G23+mm!H23*Mg!H23+mm!I23*Mg!I23+mm!J23*Mg!J23+mm!K23*Mg!K23+mm!L23*Mg!L23+mm!M23*Mg!M23+mm!N23*Mg!N23)/mm!O23</f>
        <v>4.1913735525227729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8.4499999999999993</v>
      </c>
      <c r="D24" s="292">
        <v>3.5</v>
      </c>
      <c r="E24" s="292">
        <v>2.5499999999999998</v>
      </c>
      <c r="F24" s="292">
        <v>0.7</v>
      </c>
      <c r="G24" s="292">
        <v>1.6</v>
      </c>
      <c r="H24" s="292">
        <v>1.1000000000000001</v>
      </c>
      <c r="I24" s="292">
        <v>3</v>
      </c>
      <c r="J24" s="292">
        <v>8.15</v>
      </c>
      <c r="K24" s="292">
        <v>11.3</v>
      </c>
      <c r="L24" s="292">
        <v>0.95</v>
      </c>
      <c r="M24" s="292">
        <v>5.2</v>
      </c>
      <c r="N24" s="293">
        <v>5</v>
      </c>
      <c r="O24" s="291">
        <f t="shared" si="2"/>
        <v>11.3</v>
      </c>
      <c r="P24" s="292">
        <f t="shared" si="3"/>
        <v>0.7</v>
      </c>
      <c r="Q24" s="291">
        <f>(mm!C24*Mg!C24+mm!D24*Mg!D24+mm!E24*Mg!E24+mm!F24*Mg!F24+mm!G24*Mg!G24+mm!H24*Mg!H24+mm!I24*Mg!I24+mm!J24*Mg!J24+mm!K24*Mg!K24+mm!L24*Mg!L24+mm!M24*Mg!M24+mm!N24*Mg!N24)/mm!O24</f>
        <v>3.0905972304502369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3.8751107503395845</v>
      </c>
      <c r="D25" s="292">
        <v>1.8602460266639955</v>
      </c>
      <c r="E25" s="306">
        <v>1.2511186300167023</v>
      </c>
      <c r="F25" s="306">
        <v>1.86369904884702</v>
      </c>
      <c r="G25" s="306">
        <v>2.180621271343345</v>
      </c>
      <c r="H25" s="306">
        <v>3.6769995344254487</v>
      </c>
      <c r="I25" s="306">
        <v>1.37958567691294</v>
      </c>
      <c r="J25" s="306">
        <v>3.9169635579495101</v>
      </c>
      <c r="K25" s="306">
        <v>2.7261139151815299</v>
      </c>
      <c r="L25" s="306">
        <v>1.670899841424293</v>
      </c>
      <c r="M25" s="306">
        <v>4.2561513400638216</v>
      </c>
      <c r="N25" s="316">
        <v>3.6220301330832103</v>
      </c>
      <c r="O25" s="305">
        <f t="shared" si="2"/>
        <v>4.2561513400638216</v>
      </c>
      <c r="P25" s="306">
        <f t="shared" si="3"/>
        <v>1.2511186300167023</v>
      </c>
      <c r="Q25" s="305">
        <f>(mm!C25*Mg!C25+mm!D25*Mg!D25+mm!E25*Mg!E25+mm!F25*Mg!F25+mm!G25*Mg!G25+mm!H25*Mg!H25+mm!I25*Mg!I25+mm!J25*Mg!J25+mm!K25*Mg!K25+mm!L25*Mg!L25+mm!M25*Mg!M25+mm!N25*Mg!N25)/mm!O25</f>
        <v>2.760469156165648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13.1</v>
      </c>
      <c r="D26" s="295">
        <v>5.3</v>
      </c>
      <c r="E26" s="295">
        <v>1.3</v>
      </c>
      <c r="F26" s="295">
        <v>2.8</v>
      </c>
      <c r="G26" s="295">
        <v>3.2</v>
      </c>
      <c r="H26" s="295">
        <v>2.9</v>
      </c>
      <c r="I26" s="295">
        <v>2.7</v>
      </c>
      <c r="J26" s="295">
        <v>11.8</v>
      </c>
      <c r="K26" s="295">
        <v>28.5</v>
      </c>
      <c r="L26" s="295">
        <v>32.200000000000003</v>
      </c>
      <c r="M26" s="295">
        <v>22.3</v>
      </c>
      <c r="N26" s="319">
        <v>21.9</v>
      </c>
      <c r="O26" s="294">
        <f t="shared" si="2"/>
        <v>32.200000000000003</v>
      </c>
      <c r="P26" s="295">
        <f t="shared" si="3"/>
        <v>1.3</v>
      </c>
      <c r="Q26" s="294">
        <f>(mm!C26*Mg!C26+mm!D26*Mg!D26+mm!E26*Mg!E26+mm!F26*Mg!F26+mm!G26*Mg!G26+mm!H26*Mg!H26+mm!I26*Mg!I26+mm!J26*Mg!J26+mm!K26*Mg!K26+mm!L26*Mg!L26+mm!M26*Mg!M26+mm!N26*Mg!N26)/mm!O26</f>
        <v>14.754571457758709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10.918432883750802</v>
      </c>
      <c r="D27" s="292">
        <v>4.7945423365115731</v>
      </c>
      <c r="E27" s="292">
        <v>0.75103396868463501</v>
      </c>
      <c r="F27" s="292">
        <v>1.9483826647242057</v>
      </c>
      <c r="G27" s="292">
        <v>1.2345679012345678</v>
      </c>
      <c r="H27" s="292">
        <v>0.88836907082521133</v>
      </c>
      <c r="I27" s="292">
        <v>6.4731172003078052</v>
      </c>
      <c r="J27" s="292">
        <v>10.495986456892984</v>
      </c>
      <c r="K27" s="292">
        <v>23.597798194706808</v>
      </c>
      <c r="L27" s="292">
        <v>33.203892075398961</v>
      </c>
      <c r="M27" s="292">
        <v>28.350213153939041</v>
      </c>
      <c r="N27" s="293">
        <v>27.884194701851687</v>
      </c>
      <c r="O27" s="291">
        <f t="shared" si="2"/>
        <v>33.203892075398961</v>
      </c>
      <c r="P27" s="292">
        <f t="shared" si="3"/>
        <v>0.75103396868463501</v>
      </c>
      <c r="Q27" s="291">
        <f>(mm!C27*Mg!C27+mm!D27*Mg!D27+mm!E27*Mg!E27+mm!F27*Mg!F27+mm!G27*Mg!G27+mm!H27*Mg!H27+mm!I27*Mg!I27+mm!J27*Mg!J27+mm!K27*Mg!K27+mm!L27*Mg!L27+mm!M27*Mg!M27+mm!N27*Mg!N27)/mm!O27</f>
        <v>14.065069143560702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9.2266952943281453</v>
      </c>
      <c r="D28" s="292">
        <v>4.509099016247248</v>
      </c>
      <c r="E28" s="292">
        <v>0.55877350355290833</v>
      </c>
      <c r="F28" s="292">
        <v>2.1093438230431563</v>
      </c>
      <c r="G28" s="292">
        <v>4.856418680530858</v>
      </c>
      <c r="H28" s="292">
        <v>1.6750195111638826</v>
      </c>
      <c r="I28" s="292">
        <v>3.9943270326195623</v>
      </c>
      <c r="J28" s="292">
        <v>7.7174806662223947</v>
      </c>
      <c r="K28" s="292">
        <v>25.191936167309446</v>
      </c>
      <c r="L28" s="292">
        <v>28.654457986547058</v>
      </c>
      <c r="M28" s="292">
        <v>31.968449931412895</v>
      </c>
      <c r="N28" s="293">
        <v>23.470457541831465</v>
      </c>
      <c r="O28" s="291">
        <f t="shared" si="2"/>
        <v>31.968449931412895</v>
      </c>
      <c r="P28" s="292">
        <f t="shared" si="3"/>
        <v>0.55877350355290833</v>
      </c>
      <c r="Q28" s="291">
        <f>(mm!C28*Mg!C28+mm!D28*Mg!D28+mm!E28*Mg!E28+mm!F28*Mg!F28+mm!G28*Mg!G28+mm!H28*Mg!H28+mm!I28*Mg!I28+mm!J28*Mg!J28+mm!K28*Mg!K28+mm!L28*Mg!L28+mm!M28*Mg!M28+mm!N28*Mg!N28)/mm!O28</f>
        <v>13.641315428294575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17.7</v>
      </c>
      <c r="D29" s="292">
        <v>10.199999999999999</v>
      </c>
      <c r="E29" s="292">
        <v>1.1000000000000001</v>
      </c>
      <c r="F29" s="292">
        <v>6.9</v>
      </c>
      <c r="G29" s="292">
        <v>5.2</v>
      </c>
      <c r="H29" s="292">
        <v>2.2000000000000002</v>
      </c>
      <c r="I29" s="292">
        <v>7.8</v>
      </c>
      <c r="J29" s="292">
        <v>15.7</v>
      </c>
      <c r="K29" s="292">
        <v>64.8</v>
      </c>
      <c r="L29" s="292">
        <v>76.3</v>
      </c>
      <c r="M29" s="292">
        <v>64.599999999999994</v>
      </c>
      <c r="N29" s="293">
        <v>69.599999999999994</v>
      </c>
      <c r="O29" s="291">
        <f t="shared" si="2"/>
        <v>76.3</v>
      </c>
      <c r="P29" s="292">
        <f t="shared" si="3"/>
        <v>1.1000000000000001</v>
      </c>
      <c r="Q29" s="291">
        <f>(mm!C29*Mg!C29+mm!D29*Mg!D29+mm!E29*Mg!E29+mm!F29*Mg!F29+mm!G29*Mg!G29+mm!H29*Mg!H29+mm!I29*Mg!I29+mm!J29*Mg!J29+mm!K29*Mg!K29+mm!L29*Mg!L29+mm!M29*Mg!M29+mm!N29*Mg!N29)/mm!O29</f>
        <v>33.241436961890138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3.8</v>
      </c>
      <c r="D30" s="292">
        <v>3</v>
      </c>
      <c r="E30" s="292">
        <v>1.4</v>
      </c>
      <c r="F30" s="292">
        <v>1.2</v>
      </c>
      <c r="G30" s="292">
        <v>4.7</v>
      </c>
      <c r="H30" s="292">
        <v>1.4</v>
      </c>
      <c r="I30" s="292">
        <v>1.3</v>
      </c>
      <c r="J30" s="292">
        <v>1.9</v>
      </c>
      <c r="K30" s="292">
        <v>12.7</v>
      </c>
      <c r="L30" s="292">
        <v>6.5</v>
      </c>
      <c r="M30" s="292">
        <v>4.8</v>
      </c>
      <c r="N30" s="293">
        <v>6.3</v>
      </c>
      <c r="O30" s="291">
        <f t="shared" si="2"/>
        <v>12.7</v>
      </c>
      <c r="P30" s="292">
        <f t="shared" si="3"/>
        <v>1.2</v>
      </c>
      <c r="Q30" s="291">
        <f>(mm!C30*Mg!C30+mm!D30*Mg!D30+mm!E30*Mg!E30+mm!F30*Mg!F30+mm!G30*Mg!G30+mm!H30*Mg!H30+mm!I30*Mg!I30+mm!J30*Mg!J30+mm!K30*Mg!K30+mm!L30*Mg!L30+mm!M30*Mg!M30+mm!N30*Mg!N30)/mm!O30</f>
        <v>2.8903146497991594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5.4863010885192027</v>
      </c>
      <c r="D31" s="292">
        <v>2.982740066225166</v>
      </c>
      <c r="E31" s="292">
        <v>1.9672400429286905</v>
      </c>
      <c r="F31" s="292">
        <v>4.2531309297912721</v>
      </c>
      <c r="G31" s="292">
        <v>10.444295302013424</v>
      </c>
      <c r="H31" s="292">
        <v>2.9397978285286408</v>
      </c>
      <c r="I31" s="292">
        <v>2.262764632627646</v>
      </c>
      <c r="J31" s="292">
        <v>10.11219084371163</v>
      </c>
      <c r="K31" s="292">
        <v>4.6345070422535208</v>
      </c>
      <c r="L31" s="292">
        <v>5.0557431192660554</v>
      </c>
      <c r="M31" s="292">
        <v>3.4438053097345129</v>
      </c>
      <c r="N31" s="293">
        <v>2.5436284470246733</v>
      </c>
      <c r="O31" s="291">
        <f t="shared" si="2"/>
        <v>10.444295302013424</v>
      </c>
      <c r="P31" s="292">
        <f t="shared" si="3"/>
        <v>1.9672400429286905</v>
      </c>
      <c r="Q31" s="291">
        <f>(mm!C31*Mg!C31+mm!D31*Mg!D31+mm!E31*Mg!E31+mm!F31*Mg!F31+mm!G31*Mg!G31+mm!H31*Mg!H31+mm!I31*Mg!I31+mm!J31*Mg!J31+mm!K31*Mg!K31+mm!L31*Mg!L31+mm!M31*Mg!M31+mm!N31*Mg!N31)/mm!O31</f>
        <v>4.6204088651947979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8.3450000000000006</v>
      </c>
      <c r="D32" s="292">
        <v>5.4050000000000002</v>
      </c>
      <c r="E32" s="292">
        <v>2</v>
      </c>
      <c r="F32" s="292">
        <v>5.68</v>
      </c>
      <c r="G32" s="292">
        <v>7.9450000000000003</v>
      </c>
      <c r="H32" s="292">
        <v>1.415</v>
      </c>
      <c r="I32" s="292">
        <v>6.0549999999999997</v>
      </c>
      <c r="J32" s="292">
        <v>4.62</v>
      </c>
      <c r="K32" s="292">
        <v>10.805</v>
      </c>
      <c r="L32" s="292">
        <v>4.66</v>
      </c>
      <c r="M32" s="292">
        <v>6.6950000000000003</v>
      </c>
      <c r="N32" s="293">
        <v>10.48</v>
      </c>
      <c r="O32" s="291">
        <f t="shared" si="2"/>
        <v>10.805</v>
      </c>
      <c r="P32" s="292">
        <f t="shared" si="3"/>
        <v>1.415</v>
      </c>
      <c r="Q32" s="291">
        <f>(mm!C32*Mg!C32+mm!D32*Mg!D32+mm!E32*Mg!E32+mm!F32*Mg!F32+mm!G32*Mg!G32+mm!H32*Mg!H32+mm!I32*Mg!I32+mm!J32*Mg!J32+mm!K32*Mg!K32+mm!L32*Mg!L32+mm!M32*Mg!M32+mm!N32*Mg!N32)/mm!O32</f>
        <v>4.0307718829496189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3.9364075296418535</v>
      </c>
      <c r="D33" s="292">
        <v>3.4131100797767466</v>
      </c>
      <c r="E33" s="292">
        <v>1.1392215436945392</v>
      </c>
      <c r="F33" s="292">
        <v>6.3768115942028984</v>
      </c>
      <c r="G33" s="292">
        <v>5.5144032921810702</v>
      </c>
      <c r="H33" s="292">
        <v>0.28999611780985168</v>
      </c>
      <c r="I33" s="292">
        <v>1.9179201258054301</v>
      </c>
      <c r="J33" s="292">
        <v>2.9830818472793776</v>
      </c>
      <c r="K33" s="292">
        <v>3.9058612912975743</v>
      </c>
      <c r="L33" s="292">
        <v>2.5419574163535517</v>
      </c>
      <c r="M33" s="292">
        <v>3.66499566385346</v>
      </c>
      <c r="N33" s="293">
        <v>4.3735788519216019</v>
      </c>
      <c r="O33" s="291">
        <f t="shared" si="2"/>
        <v>6.3768115942028984</v>
      </c>
      <c r="P33" s="292">
        <f t="shared" si="3"/>
        <v>0.28999611780985168</v>
      </c>
      <c r="Q33" s="291">
        <f>(mm!C33*Mg!C33+mm!D33*Mg!D33+mm!E33*Mg!E33+mm!F33*Mg!F33+mm!G33*Mg!G33+mm!H33*Mg!H33+mm!I33*Mg!I33+mm!J33*Mg!J33+mm!K33*Mg!K33+mm!L33*Mg!L33+mm!M33*Mg!M33+mm!N33*Mg!N33)/mm!O33</f>
        <v>1.655914089180655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5.61</v>
      </c>
      <c r="D34" s="292">
        <v>2.52</v>
      </c>
      <c r="E34" s="292">
        <v>0.59</v>
      </c>
      <c r="F34" s="292">
        <v>1.0900000000000001</v>
      </c>
      <c r="G34" s="292">
        <v>3.65</v>
      </c>
      <c r="H34" s="292">
        <v>0.52</v>
      </c>
      <c r="I34" s="292">
        <v>1.1000000000000001</v>
      </c>
      <c r="J34" s="292">
        <v>1.07</v>
      </c>
      <c r="K34" s="292">
        <v>5.01</v>
      </c>
      <c r="L34" s="292">
        <v>3.13</v>
      </c>
      <c r="M34" s="292">
        <v>3.1</v>
      </c>
      <c r="N34" s="293">
        <v>4.8</v>
      </c>
      <c r="O34" s="291">
        <f t="shared" si="2"/>
        <v>5.61</v>
      </c>
      <c r="P34" s="292">
        <f t="shared" si="3"/>
        <v>0.52</v>
      </c>
      <c r="Q34" s="291">
        <f>(mm!C34*Mg!C34+mm!D34*Mg!D34+mm!E34*Mg!E34+mm!F34*Mg!F34+mm!G34*Mg!G34+mm!H34*Mg!H34+mm!I34*Mg!I34+mm!J34*Mg!J34+mm!K34*Mg!K34+mm!L34*Mg!L34+mm!M34*Mg!M34+mm!N34*Mg!N34)/mm!O34</f>
        <v>1.9218286687949242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4.5999999999999996</v>
      </c>
      <c r="D35" s="292">
        <v>2.1</v>
      </c>
      <c r="E35" s="292">
        <v>0</v>
      </c>
      <c r="F35" s="292">
        <v>3.7</v>
      </c>
      <c r="G35" s="292">
        <v>1.1000000000000001</v>
      </c>
      <c r="H35" s="292">
        <v>1.1000000000000001</v>
      </c>
      <c r="I35" s="292">
        <v>0.6</v>
      </c>
      <c r="J35" s="292">
        <v>2.7</v>
      </c>
      <c r="K35" s="292">
        <v>10.199999999999999</v>
      </c>
      <c r="L35" s="292">
        <v>7.4</v>
      </c>
      <c r="M35" s="292">
        <v>5.4</v>
      </c>
      <c r="N35" s="293">
        <v>4.4000000000000004</v>
      </c>
      <c r="O35" s="291">
        <f t="shared" si="2"/>
        <v>10.199999999999999</v>
      </c>
      <c r="P35" s="292">
        <f t="shared" si="3"/>
        <v>0</v>
      </c>
      <c r="Q35" s="291">
        <f>(mm!C35*Mg!C35+mm!D35*Mg!D35+mm!E35*Mg!E35+mm!F35*Mg!F35+mm!G35*Mg!G35+mm!H35*Mg!H35+mm!I35*Mg!I35+mm!J35*Mg!J35+mm!K35*Mg!K35+mm!L35*Mg!L35+mm!M35*Mg!M35+mm!N35*Mg!N35)/mm!O35</f>
        <v>3.1606826751339554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4.4547307692307694</v>
      </c>
      <c r="D36" s="292">
        <v>3.8135960591133005</v>
      </c>
      <c r="E36" s="292">
        <v>0.81078444297956498</v>
      </c>
      <c r="F36" s="292">
        <v>4.2610978043912171</v>
      </c>
      <c r="G36" s="292">
        <v>1.29</v>
      </c>
      <c r="H36" s="292">
        <v>0.74427556818181817</v>
      </c>
      <c r="I36" s="292">
        <v>1.1093537813158512</v>
      </c>
      <c r="J36" s="292">
        <v>1.2715525915525914</v>
      </c>
      <c r="K36" s="292">
        <v>3.8601794871794866</v>
      </c>
      <c r="L36" s="292">
        <v>1.6889496299832896</v>
      </c>
      <c r="M36" s="292">
        <v>3.9685450346420326</v>
      </c>
      <c r="N36" s="293">
        <v>4.444357707509881</v>
      </c>
      <c r="O36" s="291">
        <f t="shared" si="2"/>
        <v>4.4547307692307694</v>
      </c>
      <c r="P36" s="292">
        <f t="shared" si="3"/>
        <v>0.74427556818181817</v>
      </c>
      <c r="Q36" s="291">
        <f>(mm!C36*Mg!C36+mm!D36*Mg!D36+mm!E36*Mg!E36+mm!F36*Mg!F36+mm!G36*Mg!G36+mm!H36*Mg!H36+mm!I36*Mg!I36+mm!J36*Mg!J36+mm!K36*Mg!K36+mm!L36*Mg!L36+mm!M36*Mg!M36+mm!N36*Mg!N36)/mm!O36</f>
        <v>1.7988113779818014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9.6540389399882667</v>
      </c>
      <c r="D37" s="292">
        <v>2.4596075928751153</v>
      </c>
      <c r="E37" s="292">
        <v>0.40473087091306531</v>
      </c>
      <c r="F37" s="292">
        <v>0</v>
      </c>
      <c r="G37" s="292">
        <v>0.82263902599539329</v>
      </c>
      <c r="H37" s="292">
        <v>0</v>
      </c>
      <c r="I37" s="292">
        <v>0</v>
      </c>
      <c r="J37" s="292">
        <v>1.964704108572944</v>
      </c>
      <c r="K37" s="292">
        <v>5.0764480359971529</v>
      </c>
      <c r="L37" s="292">
        <v>2.9661849658147781</v>
      </c>
      <c r="M37" s="292">
        <v>4.1845511117898253</v>
      </c>
      <c r="N37" s="293">
        <v>7.2595203168774756</v>
      </c>
      <c r="O37" s="291">
        <f t="shared" si="2"/>
        <v>9.6540389399882667</v>
      </c>
      <c r="P37" s="292">
        <f t="shared" si="3"/>
        <v>0</v>
      </c>
      <c r="Q37" s="291">
        <f>(mm!C37*Mg!C37+mm!D37*Mg!D37+mm!E37*Mg!E37+mm!F37*Mg!F37+mm!G37*Mg!G37+mm!H37*Mg!H37+mm!I37*Mg!I37+mm!J37*Mg!J37+mm!K37*Mg!K37+mm!L37*Mg!L37+mm!M37*Mg!M37+mm!N37*Mg!N37)/mm!O37</f>
        <v>1.8825905955639799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7.29</v>
      </c>
      <c r="D38" s="292">
        <v>1.47</v>
      </c>
      <c r="E38" s="292">
        <v>2.6</v>
      </c>
      <c r="F38" s="292">
        <v>6.27</v>
      </c>
      <c r="G38" s="292">
        <v>1.43</v>
      </c>
      <c r="H38" s="292">
        <v>1.58</v>
      </c>
      <c r="I38" s="292">
        <v>0.90600000000000003</v>
      </c>
      <c r="J38" s="292">
        <v>3.01</v>
      </c>
      <c r="K38" s="292">
        <v>2.3199999999999998</v>
      </c>
      <c r="L38" s="292">
        <v>5.77</v>
      </c>
      <c r="M38" s="292">
        <v>6.85</v>
      </c>
      <c r="N38" s="293">
        <v>13.5</v>
      </c>
      <c r="O38" s="291">
        <f t="shared" si="2"/>
        <v>13.5</v>
      </c>
      <c r="P38" s="292">
        <f t="shared" si="3"/>
        <v>0.90600000000000003</v>
      </c>
      <c r="Q38" s="291">
        <f>(mm!C38*Mg!C38+mm!D38*Mg!D38+mm!E38*Mg!E38+mm!F38*Mg!F38+mm!G38*Mg!G38+mm!H38*Mg!H38+mm!I38*Mg!I38+mm!J38*Mg!J38+mm!K38*Mg!K38+mm!L38*Mg!L38+mm!M38*Mg!M38+mm!N38*Mg!N38)/mm!O38</f>
        <v>3.3635869028149905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6.6485657887132632</v>
      </c>
      <c r="D39" s="306">
        <v>8.2425917610455386</v>
      </c>
      <c r="E39" s="306">
        <v>2.6858318869355782</v>
      </c>
      <c r="F39" s="306">
        <v>5.1745302838447547</v>
      </c>
      <c r="G39" s="306">
        <v>53.667927860082294</v>
      </c>
      <c r="H39" s="306">
        <v>1.3839825029250385</v>
      </c>
      <c r="I39" s="306">
        <v>2.1005611632313528</v>
      </c>
      <c r="J39" s="306">
        <v>4.6723695496938484</v>
      </c>
      <c r="K39" s="306">
        <v>5.6333239650958218</v>
      </c>
      <c r="L39" s="306">
        <v>3.5672093921198749</v>
      </c>
      <c r="M39" s="306">
        <v>5.7675707160037843</v>
      </c>
      <c r="N39" s="316">
        <v>9.3056209794852318</v>
      </c>
      <c r="O39" s="305">
        <f t="shared" si="2"/>
        <v>53.667927860082294</v>
      </c>
      <c r="P39" s="306">
        <f t="shared" si="3"/>
        <v>1.3839825029250385</v>
      </c>
      <c r="Q39" s="305">
        <f>(mm!C39*Mg!C39+mm!D39*Mg!D39+mm!E39*Mg!E39+mm!F39*Mg!F39+mm!G39*Mg!G39+mm!H39*Mg!H39+mm!I39*Mg!I39+mm!J39*Mg!J39+mm!K39*Mg!K39+mm!L39*Mg!L39+mm!M39*Mg!M39+mm!N39*Mg!N39)/mm!O39</f>
        <v>3.5825566756841569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10.697387368854146</v>
      </c>
      <c r="D41" s="312">
        <v>6.1715696358773915</v>
      </c>
      <c r="E41" s="312">
        <v>0.82287595145031889</v>
      </c>
      <c r="F41" s="312">
        <v>2.4686278543509563</v>
      </c>
      <c r="G41" s="312">
        <v>11.108825344579305</v>
      </c>
      <c r="H41" s="312">
        <v>5.3486936844270732</v>
      </c>
      <c r="I41" s="312">
        <v>7.817321538778029</v>
      </c>
      <c r="J41" s="312">
        <v>16.04608105328122</v>
      </c>
      <c r="K41" s="312">
        <v>44.846739354042384</v>
      </c>
      <c r="L41" s="312">
        <v>49.372557087019132</v>
      </c>
      <c r="M41" s="312">
        <v>38.26373174243983</v>
      </c>
      <c r="N41" s="313">
        <v>35.795103888088867</v>
      </c>
      <c r="O41" s="311">
        <f t="shared" ref="O41:O56" si="4">MAX(C41:N41)</f>
        <v>49.372557087019132</v>
      </c>
      <c r="P41" s="312">
        <f t="shared" ref="P41:P56" si="5">MIN(C41:N41)</f>
        <v>0.82287595145031889</v>
      </c>
      <c r="Q41" s="311">
        <f>(mm!C41*Mg!C41+mm!D41*Mg!D41+mm!E41*Mg!E41+mm!F41*Mg!F41+mm!G41*Mg!G41+mm!H41*Mg!H41+mm!I41*Mg!I41+mm!J41*Mg!J41+mm!K41*Mg!K41+mm!L41*Mg!L41+mm!M41*Mg!M41+mm!N41*Mg!N41)/mm!O41</f>
        <v>22.039284545447572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6.0581615169783793</v>
      </c>
      <c r="D42" s="292">
        <v>4.6972810207457165</v>
      </c>
      <c r="E42" s="292">
        <v>0.89219078195081813</v>
      </c>
      <c r="F42" s="292">
        <v>1.746854099561105</v>
      </c>
      <c r="G42" s="292">
        <v>2.5433152442597171</v>
      </c>
      <c r="H42" s="292">
        <v>1.515593276936301</v>
      </c>
      <c r="I42" s="292">
        <v>2.9894720562226391</v>
      </c>
      <c r="J42" s="292">
        <v>19.493950476233213</v>
      </c>
      <c r="K42" s="292">
        <v>37.176132872139398</v>
      </c>
      <c r="L42" s="292">
        <v>35.281014691602415</v>
      </c>
      <c r="M42" s="292">
        <v>21.186070855694432</v>
      </c>
      <c r="N42" s="293">
        <v>31.933741486613176</v>
      </c>
      <c r="O42" s="291">
        <f t="shared" si="4"/>
        <v>37.176132872139398</v>
      </c>
      <c r="P42" s="292">
        <f t="shared" si="5"/>
        <v>0.89219078195081813</v>
      </c>
      <c r="Q42" s="291">
        <f>(mm!C42*Mg!C42+mm!D42*Mg!D42+mm!E42*Mg!E42+mm!F42*Mg!F42+mm!G42*Mg!G42+mm!H42*Mg!H42+mm!I42*Mg!I42+mm!J42*Mg!J42+mm!K42*Mg!K42+mm!L42*Mg!L42+mm!M42*Mg!M42+mm!N42*Mg!N42)/mm!O42</f>
        <v>13.256879462234179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4.4475119421318405</v>
      </c>
      <c r="D43" s="292">
        <v>2.2183134483956914</v>
      </c>
      <c r="E43" s="292">
        <v>1.415132098499533</v>
      </c>
      <c r="F43" s="292">
        <v>4.6886056971514236</v>
      </c>
      <c r="G43" s="292">
        <v>1.1428492239467847</v>
      </c>
      <c r="H43" s="292">
        <v>1.1791827275522033</v>
      </c>
      <c r="I43" s="292">
        <v>2.4063845971000717</v>
      </c>
      <c r="J43" s="292">
        <v>1.66827619275953</v>
      </c>
      <c r="K43" s="292">
        <v>3.0056727272727275</v>
      </c>
      <c r="L43" s="292">
        <v>2.3709730079653242</v>
      </c>
      <c r="M43" s="292">
        <v>7.4609829135106587</v>
      </c>
      <c r="N43" s="293">
        <v>5.0123961784051092</v>
      </c>
      <c r="O43" s="291">
        <f t="shared" si="4"/>
        <v>7.4609829135106587</v>
      </c>
      <c r="P43" s="292">
        <f t="shared" si="5"/>
        <v>1.1428492239467847</v>
      </c>
      <c r="Q43" s="291">
        <f>(mm!C43*Mg!C43+mm!D43*Mg!D43+mm!E43*Mg!E43+mm!F43*Mg!F43+mm!G43*Mg!G43+mm!H43*Mg!H43+mm!I43*Mg!I43+mm!J43*Mg!J43+mm!K43*Mg!K43+mm!L43*Mg!L43+mm!M43*Mg!M43+mm!N43*Mg!N43)/mm!O43</f>
        <v>2.7625832294596266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4.9864967105263158</v>
      </c>
      <c r="D44" s="292">
        <v>2.5327754934210525</v>
      </c>
      <c r="E44" s="292">
        <v>1.5544743437499999</v>
      </c>
      <c r="F44" s="292">
        <v>2.6485690789473679</v>
      </c>
      <c r="G44" s="292">
        <v>2.0255912105263159</v>
      </c>
      <c r="H44" s="292">
        <v>1.7266416595394738</v>
      </c>
      <c r="I44" s="292">
        <v>1.8855695102796053</v>
      </c>
      <c r="J44" s="292">
        <v>1.9726880793585524</v>
      </c>
      <c r="K44" s="292">
        <v>15.656048519736842</v>
      </c>
      <c r="L44" s="292">
        <v>7.7545148026315793</v>
      </c>
      <c r="M44" s="292">
        <v>10.690789473684211</v>
      </c>
      <c r="N44" s="293">
        <v>21.79276315789474</v>
      </c>
      <c r="O44" s="291">
        <f t="shared" si="4"/>
        <v>21.79276315789474</v>
      </c>
      <c r="P44" s="292">
        <f t="shared" si="5"/>
        <v>1.5544743437499999</v>
      </c>
      <c r="Q44" s="291">
        <f>(mm!C44*Mg!C44+mm!D44*Mg!D44+mm!E44*Mg!E44+mm!F44*Mg!F44+mm!G44*Mg!G44+mm!H44*Mg!H44+mm!I44*Mg!I44+mm!J44*Mg!J44+mm!K44*Mg!K44+mm!L44*Mg!L44+mm!M44*Mg!M44+mm!N44*Mg!N44)/mm!O44</f>
        <v>5.165713368677606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0</v>
      </c>
      <c r="D45" s="292">
        <v>1.45</v>
      </c>
      <c r="E45" s="292">
        <v>0.41</v>
      </c>
      <c r="F45" s="321">
        <v>10.57</v>
      </c>
      <c r="G45" s="292">
        <v>5.35</v>
      </c>
      <c r="H45" s="292">
        <v>2.99</v>
      </c>
      <c r="I45" s="292">
        <v>1.75</v>
      </c>
      <c r="J45" s="297">
        <v>5.76</v>
      </c>
      <c r="K45" s="292">
        <v>1.41</v>
      </c>
      <c r="L45" s="297">
        <v>2.88</v>
      </c>
      <c r="M45" s="292"/>
      <c r="N45" s="322">
        <v>9.0500000000000007</v>
      </c>
      <c r="O45" s="291">
        <f t="shared" si="4"/>
        <v>10.57</v>
      </c>
      <c r="P45" s="292">
        <f t="shared" si="5"/>
        <v>0</v>
      </c>
      <c r="Q45" s="302">
        <f>(mm!C45*Mg!C45+mm!D45*Mg!D45+mm!E45*Mg!E45+mm!F45*Mg!F45+mm!G45*Mg!G45+mm!H45*Mg!H45+mm!I45*Mg!I45+mm!J45*Mg!J45+mm!K45*Mg!K45+mm!L45*Mg!L45+mm!M45*Mg!M45+mm!N45*Mg!N45)/mm!O45</f>
        <v>4.1646757988894407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4.9412494821073949</v>
      </c>
      <c r="D46" s="306">
        <v>2.4045061128515437</v>
      </c>
      <c r="E46" s="306">
        <v>1.4835296285184041</v>
      </c>
      <c r="F46" s="306">
        <v>3.6770204938309159</v>
      </c>
      <c r="G46" s="306">
        <v>1.5110839807555241</v>
      </c>
      <c r="H46" s="306">
        <v>1.5034724487296716</v>
      </c>
      <c r="I46" s="306">
        <v>1.4823195596761298</v>
      </c>
      <c r="J46" s="306">
        <v>0.64343396921141249</v>
      </c>
      <c r="K46" s="306">
        <v>4.7310517489043988</v>
      </c>
      <c r="L46" s="306">
        <v>12.062878123317837</v>
      </c>
      <c r="M46" s="306">
        <v>5.9852581726133085</v>
      </c>
      <c r="N46" s="316">
        <v>16.763635573027024</v>
      </c>
      <c r="O46" s="305">
        <f t="shared" si="4"/>
        <v>16.763635573027024</v>
      </c>
      <c r="P46" s="306">
        <f t="shared" si="5"/>
        <v>0.64343396921141249</v>
      </c>
      <c r="Q46" s="305">
        <f>(mm!C46*Mg!C46+mm!D46*Mg!D46+mm!E46*Mg!E46+mm!F46*Mg!F46+mm!G46*Mg!G46+mm!H46*Mg!H46+mm!I46*Mg!I46+mm!J46*Mg!J46+mm!K46*Mg!K46+mm!L46*Mg!L46+mm!M46*Mg!M46+mm!N46*Mg!N46)/mm!O46</f>
        <v>4.3301848204854556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6.72</v>
      </c>
      <c r="D47" s="295">
        <v>5.36</v>
      </c>
      <c r="E47" s="295">
        <v>1.26</v>
      </c>
      <c r="F47" s="295">
        <v>1.54</v>
      </c>
      <c r="G47" s="295">
        <v>1.6</v>
      </c>
      <c r="H47" s="295">
        <v>1.83</v>
      </c>
      <c r="I47" s="295">
        <v>3.65</v>
      </c>
      <c r="J47" s="295">
        <v>0.96</v>
      </c>
      <c r="K47" s="323">
        <v>15.04</v>
      </c>
      <c r="L47" s="324">
        <v>12.94</v>
      </c>
      <c r="M47" s="295">
        <v>7.46</v>
      </c>
      <c r="N47" s="319">
        <v>28.52</v>
      </c>
      <c r="O47" s="294">
        <f t="shared" si="4"/>
        <v>28.52</v>
      </c>
      <c r="P47" s="295">
        <f t="shared" si="5"/>
        <v>0.96</v>
      </c>
      <c r="Q47" s="294">
        <f>(mm!C47*Mg!C47+mm!D47*Mg!D47+mm!E47*Mg!E47+mm!F47*Mg!F47+mm!G47*Mg!G47+mm!H47*Mg!H47+mm!I47*Mg!I47+mm!J47*Mg!J47+mm!K47*Mg!K47+mm!L47*Mg!L47+mm!M47*Mg!M47+mm!N47*Mg!N47)/mm!O47</f>
        <v>4.728583719391132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3.8</v>
      </c>
      <c r="D48" s="292">
        <v>4.3</v>
      </c>
      <c r="E48" s="292">
        <v>0.5</v>
      </c>
      <c r="F48" s="292">
        <v>0.3</v>
      </c>
      <c r="G48" s="292">
        <v>0.3</v>
      </c>
      <c r="H48" s="292">
        <v>2</v>
      </c>
      <c r="I48" s="292">
        <v>4</v>
      </c>
      <c r="J48" s="292">
        <v>3.4</v>
      </c>
      <c r="K48" s="292">
        <v>13.3</v>
      </c>
      <c r="L48" s="292">
        <v>12.5</v>
      </c>
      <c r="M48" s="292">
        <v>12.6</v>
      </c>
      <c r="N48" s="293">
        <v>20.6</v>
      </c>
      <c r="O48" s="311">
        <f t="shared" si="4"/>
        <v>20.6</v>
      </c>
      <c r="P48" s="312">
        <f t="shared" si="5"/>
        <v>0.3</v>
      </c>
      <c r="Q48" s="311">
        <f>(mm!C48*Mg!C48+mm!D48*Mg!D48+mm!E48*Mg!E48+mm!F48*Mg!F48+mm!G48*Mg!G48+mm!H48*Mg!H48+mm!I48*Mg!I48+mm!J48*Mg!J48+mm!K48*Mg!K48+mm!L48*Mg!L48+mm!M48*Mg!M48+mm!N48*Mg!N48)/mm!O48</f>
        <v>4.4826483588827237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2.8084667861766759</v>
      </c>
      <c r="D49" s="292">
        <v>1.2710642865357338</v>
      </c>
      <c r="E49" s="292">
        <v>0.5889778040933763</v>
      </c>
      <c r="F49" s="292">
        <v>1.9334116662864096</v>
      </c>
      <c r="G49" s="292">
        <v>1.1715706474610224</v>
      </c>
      <c r="H49" s="292">
        <v>1.5087978608497008</v>
      </c>
      <c r="I49" s="292">
        <v>2.1222168101624765</v>
      </c>
      <c r="J49" s="292">
        <v>1.0768105882813801</v>
      </c>
      <c r="K49" s="292">
        <v>8.5147573419078242</v>
      </c>
      <c r="L49" s="292">
        <v>6.2888506949910639</v>
      </c>
      <c r="M49" s="292">
        <v>8.2239583924733353</v>
      </c>
      <c r="N49" s="293">
        <v>23.058653714270047</v>
      </c>
      <c r="O49" s="291">
        <f t="shared" si="4"/>
        <v>23.058653714270047</v>
      </c>
      <c r="P49" s="292">
        <f t="shared" si="5"/>
        <v>0.5889778040933763</v>
      </c>
      <c r="Q49" s="291">
        <f>(mm!C49*Mg!C49+mm!D49*Mg!D49+mm!E49*Mg!E49+mm!F49*Mg!F49+mm!G49*Mg!G49+mm!H49*Mg!H49+mm!I49*Mg!I49+mm!J49*Mg!J49+mm!K49*Mg!K49+mm!L49*Mg!L49+mm!M49*Mg!M49+mm!N49*Mg!N49)/mm!O49</f>
        <v>2.8738799295873947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5.8971396327452581</v>
      </c>
      <c r="D50" s="292">
        <v>3.9600328838251211</v>
      </c>
      <c r="E50" s="292">
        <v>2.062502743229254</v>
      </c>
      <c r="F50" s="292">
        <v>8.7613596546110948</v>
      </c>
      <c r="G50" s="292">
        <v>7.2258073664940019</v>
      </c>
      <c r="H50" s="292">
        <v>9.9678509109466322</v>
      </c>
      <c r="I50" s="292">
        <v>1.7661671478106893</v>
      </c>
      <c r="J50" s="292">
        <v>4.8417843276961099</v>
      </c>
      <c r="K50" s="292">
        <v>6.1854882174636119</v>
      </c>
      <c r="L50" s="292">
        <v>21.038953735251141</v>
      </c>
      <c r="M50" s="292">
        <v>7.2165186203374727</v>
      </c>
      <c r="N50" s="293">
        <v>27.569035940462509</v>
      </c>
      <c r="O50" s="291">
        <f t="shared" si="4"/>
        <v>27.569035940462509</v>
      </c>
      <c r="P50" s="292">
        <f t="shared" si="5"/>
        <v>1.7661671478106893</v>
      </c>
      <c r="Q50" s="291">
        <f>(mm!C50*Mg!C50+mm!D50*Mg!D50+mm!E50*Mg!E50+mm!F50*Mg!F50+mm!G50*Mg!G50+mm!H50*Mg!H50+mm!I50*Mg!I50+mm!J50*Mg!J50+mm!K50*Mg!K50+mm!L50*Mg!L50+mm!M50*Mg!M50+mm!N50*Mg!N50)/mm!O50</f>
        <v>6.8891685330977381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3.48</v>
      </c>
      <c r="D51" s="292">
        <v>2.4900000000000002</v>
      </c>
      <c r="E51" s="292">
        <v>0.45</v>
      </c>
      <c r="F51" s="292">
        <v>1.1599999999999999</v>
      </c>
      <c r="G51" s="292">
        <v>0.72</v>
      </c>
      <c r="H51" s="292">
        <v>2.0499999999999998</v>
      </c>
      <c r="I51" s="292">
        <v>1.51</v>
      </c>
      <c r="J51" s="292">
        <v>1.93</v>
      </c>
      <c r="K51" s="292">
        <v>2.57</v>
      </c>
      <c r="L51" s="292">
        <v>7.01</v>
      </c>
      <c r="M51" s="292">
        <v>6.31</v>
      </c>
      <c r="N51" s="293">
        <v>18.93</v>
      </c>
      <c r="O51" s="291">
        <f t="shared" si="4"/>
        <v>18.93</v>
      </c>
      <c r="P51" s="292">
        <f t="shared" si="5"/>
        <v>0.45</v>
      </c>
      <c r="Q51" s="291">
        <f>(mm!C51*Mg!C51+mm!D51*Mg!D51+mm!E51*Mg!E51+mm!F51*Mg!F51+mm!G51*Mg!G51+mm!H51*Mg!H51+mm!I51*Mg!I51+mm!J51*Mg!J51+mm!K51*Mg!K51+mm!L51*Mg!L51+mm!M51*Mg!M51+mm!N51*Mg!N51)/mm!O51</f>
        <v>3.2376937711969558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9.1999999999999993</v>
      </c>
      <c r="D52" s="292">
        <v>3</v>
      </c>
      <c r="E52" s="292">
        <v>1.2</v>
      </c>
      <c r="F52" s="292">
        <v>1.1000000000000001</v>
      </c>
      <c r="G52" s="292">
        <v>1.2</v>
      </c>
      <c r="H52" s="292">
        <v>1.5</v>
      </c>
      <c r="I52" s="292">
        <v>0.7</v>
      </c>
      <c r="J52" s="292">
        <v>0.5</v>
      </c>
      <c r="K52" s="292">
        <v>7.4</v>
      </c>
      <c r="L52" s="292">
        <v>3.8</v>
      </c>
      <c r="M52" s="292">
        <v>6</v>
      </c>
      <c r="N52" s="293">
        <v>13.9</v>
      </c>
      <c r="O52" s="291">
        <f t="shared" si="4"/>
        <v>13.9</v>
      </c>
      <c r="P52" s="292">
        <f t="shared" si="5"/>
        <v>0.5</v>
      </c>
      <c r="Q52" s="291">
        <f>(mm!C52*Mg!C52+mm!D52*Mg!D52+mm!E52*Mg!E52+mm!F52*Mg!F52+mm!G52*Mg!G52+mm!H52*Mg!H52+mm!I52*Mg!I52+mm!J52*Mg!J52+mm!K52*Mg!K52+mm!L52*Mg!L52+mm!M52*Mg!M52+mm!N52*Mg!N52)/mm!O52</f>
        <v>3.6558294894226182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2.2000000000000002</v>
      </c>
      <c r="D53" s="292">
        <v>2.2000000000000002</v>
      </c>
      <c r="E53" s="292">
        <v>0.7</v>
      </c>
      <c r="F53" s="292">
        <v>0.7</v>
      </c>
      <c r="G53" s="325">
        <v>1.7</v>
      </c>
      <c r="H53" s="326">
        <v>2.4</v>
      </c>
      <c r="I53" s="292">
        <v>1.7</v>
      </c>
      <c r="J53" s="292">
        <v>1.7</v>
      </c>
      <c r="K53" s="292">
        <v>4.7</v>
      </c>
      <c r="L53" s="297">
        <v>2.8</v>
      </c>
      <c r="M53" s="292">
        <v>4.0999999999999996</v>
      </c>
      <c r="N53" s="293">
        <v>7.7</v>
      </c>
      <c r="O53" s="291">
        <f t="shared" si="4"/>
        <v>7.7</v>
      </c>
      <c r="P53" s="292">
        <f t="shared" si="5"/>
        <v>0.7</v>
      </c>
      <c r="Q53" s="291">
        <f>(mm!C53*Mg!C53+mm!D53*Mg!D53+mm!E53*Mg!E53+mm!F53*Mg!F53+mm!G53*Mg!G53+mm!H53*Mg!H53+mm!I53*Mg!I53+mm!J53*Mg!J53+mm!K53*Mg!K53+mm!L53*Mg!L53+mm!M53*Mg!M53+mm!N53*Mg!N53)/mm!O53</f>
        <v>2.0603139450419001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6.8</v>
      </c>
      <c r="D54" s="292">
        <v>1.8</v>
      </c>
      <c r="E54" s="292">
        <v>0.4</v>
      </c>
      <c r="F54" s="292">
        <v>11</v>
      </c>
      <c r="G54" s="292">
        <v>3.7</v>
      </c>
      <c r="H54" s="292">
        <v>6.2</v>
      </c>
      <c r="I54" s="292">
        <v>6.8</v>
      </c>
      <c r="J54" s="292">
        <v>5.8</v>
      </c>
      <c r="K54" s="292">
        <v>3.6</v>
      </c>
      <c r="L54" s="292">
        <v>8.9</v>
      </c>
      <c r="M54" s="292">
        <v>11.6</v>
      </c>
      <c r="N54" s="293">
        <v>7.1</v>
      </c>
      <c r="O54" s="291">
        <f t="shared" si="4"/>
        <v>11.6</v>
      </c>
      <c r="P54" s="292">
        <f t="shared" si="5"/>
        <v>0.4</v>
      </c>
      <c r="Q54" s="291">
        <f>(mm!C54*Mg!C54+mm!D54*Mg!D54+mm!E54*Mg!E54+mm!F54*Mg!F54+mm!G54*Mg!G54+mm!H54*Mg!H54+mm!I54*Mg!I54+mm!J54*Mg!J54+mm!K54*Mg!K54+mm!L54*Mg!L54+mm!M54*Mg!M54+mm!N54*Mg!N54)/mm!O54</f>
        <v>5.2514484141615068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5.1033598838232708</v>
      </c>
      <c r="D55" s="292">
        <v>2.2263460872576175</v>
      </c>
      <c r="E55" s="292">
        <v>1.9732195955991674</v>
      </c>
      <c r="F55" s="292">
        <v>3.9476311585673445</v>
      </c>
      <c r="G55" s="292">
        <v>2.0559210526315788</v>
      </c>
      <c r="H55" s="292">
        <v>8.3966771447646611</v>
      </c>
      <c r="I55" s="292">
        <v>9.7509398496240607</v>
      </c>
      <c r="J55" s="292">
        <v>7.2884416924664599</v>
      </c>
      <c r="K55" s="292">
        <v>4.9144209119054318</v>
      </c>
      <c r="L55" s="292">
        <v>17.530680668016196</v>
      </c>
      <c r="M55" s="292">
        <v>9.8597340622683465</v>
      </c>
      <c r="N55" s="293">
        <v>22.337723053352558</v>
      </c>
      <c r="O55" s="291">
        <f t="shared" si="4"/>
        <v>22.337723053352558</v>
      </c>
      <c r="P55" s="292">
        <f t="shared" si="5"/>
        <v>1.9732195955991674</v>
      </c>
      <c r="Q55" s="291">
        <f>(mm!C55*Mg!C55+mm!D55*Mg!D55+mm!E55*Mg!E55+mm!F55*Mg!F55+mm!G55*Mg!G55+mm!H55*Mg!H55+mm!I55*Mg!I55+mm!J55*Mg!J55+mm!K55*Mg!K55+mm!L55*Mg!L55+mm!M55*Mg!M55+mm!N55*Mg!N55)/mm!O55</f>
        <v>6.3144060842852809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5</v>
      </c>
      <c r="D56" s="308">
        <v>11.6</v>
      </c>
      <c r="E56" s="308">
        <v>3.4</v>
      </c>
      <c r="F56" s="308">
        <v>8.1</v>
      </c>
      <c r="G56" s="308">
        <v>20.2</v>
      </c>
      <c r="H56" s="308">
        <v>41.3</v>
      </c>
      <c r="I56" s="308">
        <v>4.8</v>
      </c>
      <c r="J56" s="308">
        <v>7.4</v>
      </c>
      <c r="K56" s="308">
        <v>3.1</v>
      </c>
      <c r="L56" s="308">
        <v>13.4</v>
      </c>
      <c r="M56" s="308">
        <v>40.1</v>
      </c>
      <c r="N56" s="309">
        <v>11.6</v>
      </c>
      <c r="O56" s="307">
        <f t="shared" si="4"/>
        <v>41.3</v>
      </c>
      <c r="P56" s="308">
        <f t="shared" si="5"/>
        <v>3.1</v>
      </c>
      <c r="Q56" s="307">
        <f>(mm!C56*Mg!C56+mm!D56*Mg!D56+mm!E56*Mg!E56+mm!F56*Mg!F56+mm!G56*Mg!G56+mm!H56*Mg!H56+mm!I56*Mg!I56+mm!J56*Mg!J56+mm!K56*Mg!K56+mm!L56*Mg!L56+mm!M56*Mg!M56+mm!N56*Mg!N56)/mm!O56</f>
        <v>14.15096847267341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249</v>
      </c>
      <c r="C2" s="199" t="s">
        <v>250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6.0741269529978013</v>
      </c>
      <c r="D5" s="292">
        <v>7.7505840861444799</v>
      </c>
      <c r="E5" s="292">
        <v>5.7695217515930866</v>
      </c>
      <c r="F5" s="292">
        <v>1.2523460454180271</v>
      </c>
      <c r="G5" s="292">
        <v>1.7701852330533028</v>
      </c>
      <c r="H5" s="292">
        <v>1.9587227882376044</v>
      </c>
      <c r="I5" s="292">
        <v>10.030392211152085</v>
      </c>
      <c r="J5" s="292">
        <v>8.4338036718108231</v>
      </c>
      <c r="K5" s="292">
        <v>9.9777259566328382</v>
      </c>
      <c r="L5" s="292">
        <v>11.045175466354562</v>
      </c>
      <c r="M5" s="292">
        <v>11.460760996831933</v>
      </c>
      <c r="N5" s="293">
        <v>14.164151045210573</v>
      </c>
      <c r="O5" s="294">
        <f t="shared" ref="O5:O16" si="0">MAX(C5:N5)</f>
        <v>14.164151045210573</v>
      </c>
      <c r="P5" s="295">
        <f t="shared" ref="P5:P16" si="1">MIN(C5:N5)</f>
        <v>1.2523460454180271</v>
      </c>
      <c r="Q5" s="294">
        <f>(mm!C5*Ca!C5+mm!D5*Ca!D5+mm!E5*Ca!E5+mm!F5*Ca!F5+mm!G5*Ca!G5+mm!H5*Ca!H5+mm!I5*Ca!I5+mm!J5*Ca!J5+mm!K5*Ca!K5+mm!L5*Ca!L5+mm!M5*Ca!M5+mm!N5*Ca!N5)/mm!O5</f>
        <v>6.0416666030335877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3.0998652225545746</v>
      </c>
      <c r="D6" s="292">
        <v>3.5512900710085984</v>
      </c>
      <c r="E6" s="292">
        <v>9.770436975243074</v>
      </c>
      <c r="F6" s="297">
        <v>1.6182425625210486</v>
      </c>
      <c r="G6" s="297">
        <v>3.4196221963170399</v>
      </c>
      <c r="H6" s="292">
        <v>0.37600324111253797</v>
      </c>
      <c r="I6" s="292">
        <v>5.9290427682840994</v>
      </c>
      <c r="J6" s="292">
        <v>3.7487000179737038</v>
      </c>
      <c r="K6" s="292">
        <v>3.2339264966301284</v>
      </c>
      <c r="L6" s="292">
        <v>2.6408049712560713</v>
      </c>
      <c r="M6" s="292">
        <v>4.3355152285558685</v>
      </c>
      <c r="N6" s="293">
        <v>5.1642110895464528</v>
      </c>
      <c r="O6" s="291">
        <f t="shared" si="0"/>
        <v>9.770436975243074</v>
      </c>
      <c r="P6" s="292">
        <f t="shared" si="1"/>
        <v>0.37600324111253797</v>
      </c>
      <c r="Q6" s="291">
        <f>(mm!C6*Ca!C6+mm!D6*Ca!D6+mm!E6*Ca!E6+mm!F6*Ca!F6+mm!G6*Ca!G6+mm!H6*Ca!H6+mm!I6*Ca!I6+mm!J6*Ca!J6+mm!K6*Ca!K6+mm!L6*Ca!L6+mm!M6*Ca!M6+mm!N6*Ca!N6)/mm!O6</f>
        <v>3.5112739519297929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5.7094049043062203</v>
      </c>
      <c r="D7" s="292">
        <v>9.8102536997885839</v>
      </c>
      <c r="E7" s="292">
        <v>5.2367149758454099</v>
      </c>
      <c r="F7" s="292">
        <v>1.1231800766283524</v>
      </c>
      <c r="G7" s="292">
        <v>1.2131394182547643</v>
      </c>
      <c r="H7" s="292">
        <v>1.9359430604982208</v>
      </c>
      <c r="I7" s="292">
        <v>11.803952321204518</v>
      </c>
      <c r="J7" s="292">
        <v>15.086228287841191</v>
      </c>
      <c r="K7" s="292">
        <v>12.9375</v>
      </c>
      <c r="L7" s="292">
        <v>8.3883161512027495</v>
      </c>
      <c r="M7" s="292">
        <v>20.77152317880795</v>
      </c>
      <c r="N7" s="293">
        <v>21.972701149425291</v>
      </c>
      <c r="O7" s="291">
        <f t="shared" si="0"/>
        <v>21.972701149425291</v>
      </c>
      <c r="P7" s="292">
        <f t="shared" si="1"/>
        <v>1.1231800766283524</v>
      </c>
      <c r="Q7" s="291">
        <f>(mm!C7*Ca!C7+mm!D7*Ca!D7+mm!E7*Ca!E7+mm!F7*Ca!F7+mm!G7*Ca!G7+mm!H7*Ca!H7+mm!I7*Ca!I7+mm!J7*Ca!J7+mm!K7*Ca!K7+mm!L7*Ca!L7+mm!M7*Ca!M7+mm!N7*Ca!N7)/mm!O7</f>
        <v>6.3733951824906763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23.6</v>
      </c>
      <c r="D8" s="297">
        <v>9.1999999999999993</v>
      </c>
      <c r="E8" s="297">
        <v>8.1999999999999993</v>
      </c>
      <c r="F8" s="297">
        <v>1.2</v>
      </c>
      <c r="G8" s="292">
        <v>3.4</v>
      </c>
      <c r="H8" s="292">
        <v>1.4</v>
      </c>
      <c r="I8" s="292">
        <v>7.1</v>
      </c>
      <c r="J8" s="292">
        <v>4.7</v>
      </c>
      <c r="K8" s="292">
        <v>15.2</v>
      </c>
      <c r="L8" s="297">
        <v>18.2</v>
      </c>
      <c r="M8" s="297">
        <v>9.1999999999999993</v>
      </c>
      <c r="N8" s="293">
        <v>15</v>
      </c>
      <c r="O8" s="291">
        <f t="shared" si="0"/>
        <v>23.6</v>
      </c>
      <c r="P8" s="292">
        <f t="shared" si="1"/>
        <v>1.2</v>
      </c>
      <c r="Q8" s="302">
        <f>(mm!C8*Ca!C8+mm!D8*Ca!D8+mm!E8*Ca!E8+mm!F8*Ca!F8+mm!G8*Ca!G8+mm!H8*Ca!H8+mm!I8*Ca!I8+mm!J8*Ca!J8+mm!K8*Ca!K8+mm!L8*Ca!L8+mm!M8*Ca!M8+mm!N8*Ca!N8)/mm!O8</f>
        <v>6.0469696036598783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3.7</v>
      </c>
      <c r="F9" s="292"/>
      <c r="G9" s="292">
        <v>2.89</v>
      </c>
      <c r="H9" s="292"/>
      <c r="I9" s="292"/>
      <c r="J9" s="292">
        <v>6.45</v>
      </c>
      <c r="K9" s="292"/>
      <c r="L9" s="292"/>
      <c r="M9" s="292">
        <v>29.8</v>
      </c>
      <c r="N9" s="293"/>
      <c r="O9" s="291">
        <f t="shared" si="0"/>
        <v>29.8</v>
      </c>
      <c r="P9" s="292">
        <f t="shared" si="1"/>
        <v>2.89</v>
      </c>
      <c r="Q9" s="302">
        <f>(mm!C9*Ca!C9+mm!D9*Ca!D9+mm!E9*Ca!E9+mm!F9*Ca!F9+mm!G9*Ca!G9+mm!H9*Ca!H9+mm!I9*Ca!I9+mm!J9*Ca!J9+mm!K9*Ca!K9+mm!L9*Ca!L9+mm!M9*Ca!M9+mm!N9*Ca!N9)/mm!O9</f>
        <v>9.3223636363636366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19.658898620669113</v>
      </c>
      <c r="D10" s="292">
        <v>6.9397202582786228</v>
      </c>
      <c r="E10" s="292">
        <v>2.1009761016269741</v>
      </c>
      <c r="F10" s="292">
        <v>2.489199857468908</v>
      </c>
      <c r="G10" s="292">
        <v>3.1978499023603675</v>
      </c>
      <c r="H10" s="292">
        <v>1.736978528908502</v>
      </c>
      <c r="I10" s="292">
        <v>8.0195464290809237</v>
      </c>
      <c r="J10" s="292">
        <v>3.1231979136356443</v>
      </c>
      <c r="K10" s="292">
        <v>16.643050923469517</v>
      </c>
      <c r="L10" s="292">
        <v>12.205950430220643</v>
      </c>
      <c r="M10" s="292">
        <v>38.347561978316108</v>
      </c>
      <c r="N10" s="293">
        <v>39.175244243949372</v>
      </c>
      <c r="O10" s="291">
        <f t="shared" si="0"/>
        <v>39.175244243949372</v>
      </c>
      <c r="P10" s="292">
        <f t="shared" si="1"/>
        <v>1.736978528908502</v>
      </c>
      <c r="Q10" s="291">
        <f>(mm!C10*Ca!C10+mm!D10*Ca!D10+mm!E10*Ca!E10+mm!F10*Ca!F10+mm!G10*Ca!G10+mm!H10*Ca!H10+mm!I10*Ca!I10+mm!J10*Ca!J10+mm!K10*Ca!K10+mm!L10*Ca!L10+mm!M10*Ca!M10+mm!N10*Ca!N10)/mm!O10</f>
        <v>9.7855099952003961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10.199999999999999</v>
      </c>
      <c r="D11" s="292">
        <v>6.4</v>
      </c>
      <c r="E11" s="292">
        <v>4.8</v>
      </c>
      <c r="F11" s="292">
        <v>0.7</v>
      </c>
      <c r="G11" s="292">
        <v>5.3</v>
      </c>
      <c r="H11" s="292">
        <v>7.8</v>
      </c>
      <c r="I11" s="292">
        <v>2.9</v>
      </c>
      <c r="J11" s="292">
        <v>2.1</v>
      </c>
      <c r="K11" s="292">
        <v>21.7</v>
      </c>
      <c r="L11" s="292">
        <v>2.2000000000000002</v>
      </c>
      <c r="M11" s="292">
        <v>14.2</v>
      </c>
      <c r="N11" s="293">
        <v>9.6</v>
      </c>
      <c r="O11" s="291">
        <f t="shared" si="0"/>
        <v>21.7</v>
      </c>
      <c r="P11" s="292">
        <f t="shared" si="1"/>
        <v>0.7</v>
      </c>
      <c r="Q11" s="291">
        <f>(mm!C11*Ca!C11+mm!D11*Ca!D11+mm!E11*Ca!E11+mm!F11*Ca!F11+mm!G11*Ca!G11+mm!H11*Ca!H11+mm!I11*Ca!I11+mm!J11*Ca!J11+mm!K11*Ca!K11+mm!L11*Ca!L11+mm!M11*Ca!M11+mm!N11*Ca!N11)/mm!O11</f>
        <v>4.8303263659699311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51.124984824398844</v>
      </c>
      <c r="D12" s="292">
        <v>26.295932787344093</v>
      </c>
      <c r="E12" s="292">
        <v>1.3743654457988377</v>
      </c>
      <c r="F12" s="292">
        <v>1.7086143181724589</v>
      </c>
      <c r="G12" s="292">
        <v>3.4929758930181039</v>
      </c>
      <c r="H12" s="292">
        <v>2.1345628797974414</v>
      </c>
      <c r="I12" s="292">
        <v>4.7387082443778592</v>
      </c>
      <c r="J12" s="292">
        <v>3.830991626666278</v>
      </c>
      <c r="K12" s="292">
        <v>13.363814628923768</v>
      </c>
      <c r="L12" s="292">
        <v>12.268435665053284</v>
      </c>
      <c r="M12" s="292">
        <v>15.682110712231069</v>
      </c>
      <c r="N12" s="293">
        <v>55.446748600658054</v>
      </c>
      <c r="O12" s="305">
        <f t="shared" si="0"/>
        <v>55.446748600658054</v>
      </c>
      <c r="P12" s="306">
        <f t="shared" si="1"/>
        <v>1.3743654457988377</v>
      </c>
      <c r="Q12" s="291">
        <f>(mm!C12*Ca!C12+mm!D12*Ca!D12+mm!E12*Ca!E12+mm!F12*Ca!F12+mm!G12*Ca!G12+mm!H12*Ca!H12+mm!I12*Ca!I12+mm!J12*Ca!J12+mm!K12*Ca!K12+mm!L12*Ca!L12+mm!M12*Ca!M12+mm!N12*Ca!N12)/mm!O12</f>
        <v>12.352432860756901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51.537821566487736</v>
      </c>
      <c r="D13" s="308">
        <v>32.984976235041472</v>
      </c>
      <c r="E13" s="308">
        <v>1.7304080206344794</v>
      </c>
      <c r="F13" s="308">
        <v>2.1354588516325035</v>
      </c>
      <c r="G13" s="308">
        <v>3.4930139720558886</v>
      </c>
      <c r="H13" s="308">
        <v>2.5044426606343952</v>
      </c>
      <c r="I13" s="308">
        <v>5.0029395377719412</v>
      </c>
      <c r="J13" s="308">
        <v>6.0486793687622331</v>
      </c>
      <c r="K13" s="308">
        <v>14.446104585422564</v>
      </c>
      <c r="L13" s="308">
        <v>13.067007996889419</v>
      </c>
      <c r="M13" s="308">
        <v>17.388679849644848</v>
      </c>
      <c r="N13" s="309">
        <v>46.889828121050819</v>
      </c>
      <c r="O13" s="307">
        <f t="shared" si="0"/>
        <v>51.537821566487736</v>
      </c>
      <c r="P13" s="308">
        <f t="shared" si="1"/>
        <v>1.7304080206344794</v>
      </c>
      <c r="Q13" s="307">
        <f>(mm!C13*Ca!C13+mm!D13*Ca!D13+mm!E13*Ca!E13+mm!F13*Ca!F13+mm!G13*Ca!G13+mm!H13*Ca!H13+mm!I13*Ca!I13+mm!J13*Ca!J13+mm!K13*Ca!K13+mm!L13*Ca!L13+mm!M13*Ca!M13+mm!N13*Ca!N13)/mm!O13</f>
        <v>13.67063528890251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12.23</v>
      </c>
      <c r="D14" s="312">
        <v>13.22</v>
      </c>
      <c r="E14" s="312">
        <v>5.99</v>
      </c>
      <c r="F14" s="312">
        <v>5.99</v>
      </c>
      <c r="G14" s="312">
        <v>8.48</v>
      </c>
      <c r="H14" s="312">
        <v>3.74</v>
      </c>
      <c r="I14" s="312">
        <v>4.74</v>
      </c>
      <c r="J14" s="312">
        <v>4.24</v>
      </c>
      <c r="K14" s="312">
        <v>49.15</v>
      </c>
      <c r="L14" s="312">
        <v>6.74</v>
      </c>
      <c r="M14" s="312">
        <v>18.71</v>
      </c>
      <c r="N14" s="313">
        <v>10.98</v>
      </c>
      <c r="O14" s="311">
        <f t="shared" si="0"/>
        <v>49.15</v>
      </c>
      <c r="P14" s="312">
        <f t="shared" si="1"/>
        <v>3.74</v>
      </c>
      <c r="Q14" s="311">
        <f>(mm!C14*Ca!C14+mm!D14*Ca!D14+mm!E14*Ca!E14+mm!F14*Ca!F14+mm!G14*Ca!G14+mm!H14*Ca!H14+mm!I14*Ca!I14+mm!J14*Ca!J14+mm!K14*Ca!K14+mm!L14*Ca!L14+mm!M14*Ca!M14+mm!N14*Ca!N14)/mm!O14</f>
        <v>7.2462199624720034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18.712574850299401</v>
      </c>
      <c r="D15" s="292">
        <v>5.9880239520958085</v>
      </c>
      <c r="E15" s="292">
        <v>2.7445109780439121</v>
      </c>
      <c r="F15" s="292">
        <v>1.9960079840319362</v>
      </c>
      <c r="G15" s="292">
        <v>5.4890219560878242</v>
      </c>
      <c r="H15" s="292">
        <v>2.2455089820359282</v>
      </c>
      <c r="I15" s="292">
        <v>2.7445109780439121</v>
      </c>
      <c r="J15" s="292">
        <v>4.7405189620758481</v>
      </c>
      <c r="K15" s="292">
        <v>31.187624750499005</v>
      </c>
      <c r="L15" s="292">
        <v>4.7405189620758481</v>
      </c>
      <c r="M15" s="292"/>
      <c r="N15" s="293"/>
      <c r="O15" s="291">
        <f t="shared" si="0"/>
        <v>31.187624750499005</v>
      </c>
      <c r="P15" s="292">
        <f t="shared" si="1"/>
        <v>1.9960079840319362</v>
      </c>
      <c r="Q15" s="291">
        <f>(mm!C15*Ca!C15+mm!D15*Ca!D15+mm!E15*Ca!E15+mm!F15*Ca!F15+mm!G15*Ca!G15+mm!H15*Ca!H15+mm!I15*Ca!I15+mm!J15*Ca!J15+mm!K15*Ca!K15+mm!L15*Ca!L15+mm!M15*Ca!M15+mm!N15*Ca!N15)/mm!O15</f>
        <v>5.5049882755367117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18.193159136272911</v>
      </c>
      <c r="D16" s="292">
        <v>11.45709810391517</v>
      </c>
      <c r="E16" s="292">
        <v>4.5328418307892875</v>
      </c>
      <c r="F16" s="292">
        <v>4.6747371546924983</v>
      </c>
      <c r="G16" s="292">
        <v>25.071538339250704</v>
      </c>
      <c r="H16" s="292">
        <v>2.3194352036667407</v>
      </c>
      <c r="I16" s="292">
        <v>4.6325157903371341</v>
      </c>
      <c r="J16" s="292">
        <v>3.7425149700598799</v>
      </c>
      <c r="K16" s="292">
        <v>65.868263473053901</v>
      </c>
      <c r="L16" s="292">
        <v>3.2435129740518964</v>
      </c>
      <c r="M16" s="292">
        <v>26.197604790419163</v>
      </c>
      <c r="N16" s="293">
        <v>10.229540918163673</v>
      </c>
      <c r="O16" s="291">
        <f t="shared" si="0"/>
        <v>65.868263473053901</v>
      </c>
      <c r="P16" s="292">
        <f t="shared" si="1"/>
        <v>2.3194352036667407</v>
      </c>
      <c r="Q16" s="291">
        <f>(mm!C16*Ca!C16+mm!D16*Ca!D16+mm!E16*Ca!E16+mm!F16*Ca!F16+mm!G16*Ca!G16+mm!H16*Ca!H16+mm!I16*Ca!I16+mm!J16*Ca!J16+mm!K16*Ca!K16+mm!L16*Ca!L16+mm!M16*Ca!M16+mm!N16*Ca!N16)/mm!O16</f>
        <v>8.6663209842040931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15.968063872255492</v>
      </c>
      <c r="D18" s="292">
        <v>8.732534930139721</v>
      </c>
      <c r="E18" s="292">
        <v>5.4890219560878242</v>
      </c>
      <c r="F18" s="292">
        <v>2.9940119760479043</v>
      </c>
      <c r="G18" s="292">
        <v>8.2335329341317376</v>
      </c>
      <c r="H18" s="292">
        <v>2.7445109780439121</v>
      </c>
      <c r="I18" s="292">
        <v>3.4930139720558886</v>
      </c>
      <c r="J18" s="292">
        <v>2.9940119760479043</v>
      </c>
      <c r="K18" s="292">
        <v>67.115768463073849</v>
      </c>
      <c r="L18" s="292">
        <v>3.2435129740518964</v>
      </c>
      <c r="M18" s="292">
        <v>65.868263473053901</v>
      </c>
      <c r="N18" s="293">
        <v>28.443113772455089</v>
      </c>
      <c r="O18" s="291">
        <f t="shared" ref="O18:O39" si="2">MAX(C18:N18)</f>
        <v>67.115768463073849</v>
      </c>
      <c r="P18" s="292">
        <f t="shared" ref="P18:P39" si="3">MIN(C18:N18)</f>
        <v>2.7445109780439121</v>
      </c>
      <c r="Q18" s="291">
        <f>(mm!C18*Ca!C18+mm!D18*Ca!D18+mm!E18*Ca!E18+mm!F18*Ca!F18+mm!G18*Ca!G18+mm!H18*Ca!H18+mm!I18*Ca!I18+mm!J18*Ca!J18+mm!K18*Ca!K18+mm!L18*Ca!L18+mm!M18*Ca!M18+mm!N18*Ca!N18)/mm!O18</f>
        <v>8.3773602595559797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26.072272122421825</v>
      </c>
      <c r="D19" s="292">
        <v>3.36768130405855</v>
      </c>
      <c r="E19" s="292">
        <v>11.102212242182304</v>
      </c>
      <c r="F19" s="292">
        <v>7.6091982701264147</v>
      </c>
      <c r="G19" s="292">
        <v>14.096224218230207</v>
      </c>
      <c r="H19" s="292">
        <v>7.1101962741184304</v>
      </c>
      <c r="I19" s="292">
        <v>18.337741184298071</v>
      </c>
      <c r="J19" s="292">
        <v>29.565286094477713</v>
      </c>
      <c r="K19" s="292">
        <v>31.810795076513639</v>
      </c>
      <c r="L19" s="292">
        <v>6.1121922821024626</v>
      </c>
      <c r="M19" s="292">
        <v>29.565286094477713</v>
      </c>
      <c r="N19" s="293">
        <v>12.599218230206256</v>
      </c>
      <c r="O19" s="291">
        <f t="shared" si="2"/>
        <v>31.810795076513639</v>
      </c>
      <c r="P19" s="292">
        <f t="shared" si="3"/>
        <v>3.36768130405855</v>
      </c>
      <c r="Q19" s="291">
        <f>(mm!C19*Ca!C19+mm!D19*Ca!D19+mm!E19*Ca!E19+mm!F19*Ca!F19+mm!G19*Ca!G19+mm!H19*Ca!H19+mm!I19*Ca!I19+mm!J19*Ca!J19+mm!K19*Ca!K19+mm!L19*Ca!L19+mm!M19*Ca!M19+mm!N19*Ca!N19)/mm!O19</f>
        <v>12.871673320026614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17.589238190286096</v>
      </c>
      <c r="D20" s="292">
        <v>5.8626912840984708</v>
      </c>
      <c r="E20" s="292">
        <v>3.36768130405855</v>
      </c>
      <c r="F20" s="292">
        <v>3.36768130405855</v>
      </c>
      <c r="G20" s="292">
        <v>3.36768130405855</v>
      </c>
      <c r="H20" s="292">
        <v>3.36768130405855</v>
      </c>
      <c r="I20" s="292">
        <v>11.601214238190288</v>
      </c>
      <c r="J20" s="292">
        <v>15.094228210246174</v>
      </c>
      <c r="K20" s="292">
        <v>10.603210246174317</v>
      </c>
      <c r="L20" s="292">
        <v>8.6072022621423816</v>
      </c>
      <c r="M20" s="292">
        <v>8.3577012641383917</v>
      </c>
      <c r="N20" s="293">
        <v>10.852711244178311</v>
      </c>
      <c r="O20" s="291">
        <f t="shared" si="2"/>
        <v>17.589238190286096</v>
      </c>
      <c r="P20" s="292">
        <f t="shared" si="3"/>
        <v>3.36768130405855</v>
      </c>
      <c r="Q20" s="291">
        <f>(mm!C20*Ca!C20+mm!D20*Ca!D20+mm!E20*Ca!E20+mm!F20*Ca!F20+mm!G20*Ca!G20+mm!H20*Ca!H20+mm!I20*Ca!I20+mm!J20*Ca!J20+mm!K20*Ca!K20+mm!L20*Ca!L20+mm!M20*Ca!M20+mm!N20*Ca!N20)/mm!O20</f>
        <v>7.5219691294360738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15.9</v>
      </c>
      <c r="D21" s="292">
        <v>8.65</v>
      </c>
      <c r="E21" s="292">
        <v>1.66</v>
      </c>
      <c r="F21" s="292">
        <v>0.75</v>
      </c>
      <c r="G21" s="292">
        <v>2.08</v>
      </c>
      <c r="H21" s="292">
        <v>2.04</v>
      </c>
      <c r="I21" s="292">
        <v>2.1850000000000001</v>
      </c>
      <c r="J21" s="292">
        <v>4.33</v>
      </c>
      <c r="K21" s="292">
        <v>4.75</v>
      </c>
      <c r="L21" s="292">
        <v>2.58</v>
      </c>
      <c r="M21" s="292">
        <v>8.9</v>
      </c>
      <c r="N21" s="293">
        <v>6.45</v>
      </c>
      <c r="O21" s="291">
        <f t="shared" si="2"/>
        <v>15.9</v>
      </c>
      <c r="P21" s="292">
        <f t="shared" si="3"/>
        <v>0.75</v>
      </c>
      <c r="Q21" s="291">
        <f>(mm!C21*Ca!C21+mm!D21*Ca!D21+mm!E21*Ca!E21+mm!F21*Ca!F21+mm!G21*Ca!G21+mm!H21*Ca!H21+mm!I21*Ca!I21+mm!J21*Ca!J21+mm!K21*Ca!K21+mm!L21*Ca!L21+mm!M21*Ca!M21+mm!N21*Ca!N21)/mm!O21</f>
        <v>4.1305690912718651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24.937655860349125</v>
      </c>
      <c r="D22" s="292">
        <v>31.67082294264339</v>
      </c>
      <c r="E22" s="292">
        <v>7.9800498753117202</v>
      </c>
      <c r="F22" s="292">
        <v>18.204488778054863</v>
      </c>
      <c r="G22" s="292">
        <v>7.9800498753117202</v>
      </c>
      <c r="H22" s="292">
        <v>20.947630922693268</v>
      </c>
      <c r="I22" s="292">
        <v>6.2344139650872812</v>
      </c>
      <c r="J22" s="292">
        <v>11.720698254364089</v>
      </c>
      <c r="K22" s="292">
        <v>13.71571072319202</v>
      </c>
      <c r="L22" s="292">
        <v>13.216957605985037</v>
      </c>
      <c r="M22" s="292">
        <v>20.947630922693268</v>
      </c>
      <c r="N22" s="293">
        <v>8.2294264339152114</v>
      </c>
      <c r="O22" s="291">
        <f t="shared" si="2"/>
        <v>31.67082294264339</v>
      </c>
      <c r="P22" s="292">
        <f t="shared" si="3"/>
        <v>6.2344139650872812</v>
      </c>
      <c r="Q22" s="291">
        <f>(mm!C22*Ca!C22+mm!D22*Ca!D22+mm!E22*Ca!E22+mm!F22*Ca!F22+mm!G22*Ca!G22+mm!H22*Ca!H22+mm!I22*Ca!I22+mm!J22*Ca!J22+mm!K22*Ca!K22+mm!L22*Ca!L22+mm!M22*Ca!M22+mm!N22*Ca!N22)/mm!O22</f>
        <v>14.934029439965759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11.72806825373643</v>
      </c>
      <c r="D23" s="292">
        <v>12.284681557883008</v>
      </c>
      <c r="E23" s="292">
        <v>2.7419331516186012</v>
      </c>
      <c r="F23" s="292">
        <v>3.23810392387563</v>
      </c>
      <c r="G23" s="292">
        <v>17.301053630444031</v>
      </c>
      <c r="H23" s="292">
        <v>3.0603204469092189</v>
      </c>
      <c r="I23" s="292">
        <v>5.5261947203858179</v>
      </c>
      <c r="J23" s="292">
        <v>6.6546996566691003</v>
      </c>
      <c r="K23" s="292">
        <v>11.536326202556721</v>
      </c>
      <c r="L23" s="292">
        <v>15.053562230377953</v>
      </c>
      <c r="M23" s="292">
        <v>44.27395209580839</v>
      </c>
      <c r="N23" s="293">
        <v>17.800035010623915</v>
      </c>
      <c r="O23" s="291">
        <f t="shared" si="2"/>
        <v>44.27395209580839</v>
      </c>
      <c r="P23" s="292">
        <f t="shared" si="3"/>
        <v>2.7419331516186012</v>
      </c>
      <c r="Q23" s="291">
        <f>(mm!C23*Ca!C23+mm!D23*Ca!D23+mm!E23*Ca!E23+mm!F23*Ca!F23+mm!G23*Ca!G23+mm!H23*Ca!H23+mm!I23*Ca!I23+mm!J23*Ca!J23+mm!K23*Ca!K23+mm!L23*Ca!L23+mm!M23*Ca!M23+mm!N23*Ca!N23)/mm!O23</f>
        <v>6.9951523326847056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16</v>
      </c>
      <c r="D24" s="292">
        <v>9.8000000000000007</v>
      </c>
      <c r="E24" s="292">
        <v>1.75</v>
      </c>
      <c r="F24" s="292">
        <v>3</v>
      </c>
      <c r="G24" s="292">
        <v>5.4</v>
      </c>
      <c r="H24" s="292">
        <v>2</v>
      </c>
      <c r="I24" s="292">
        <v>5.45</v>
      </c>
      <c r="J24" s="292">
        <v>4.5</v>
      </c>
      <c r="K24" s="292">
        <v>13</v>
      </c>
      <c r="L24" s="292">
        <v>3.6</v>
      </c>
      <c r="M24" s="292">
        <v>22.3</v>
      </c>
      <c r="N24" s="293">
        <v>9.75</v>
      </c>
      <c r="O24" s="291">
        <f t="shared" si="2"/>
        <v>22.3</v>
      </c>
      <c r="P24" s="292">
        <f t="shared" si="3"/>
        <v>1.75</v>
      </c>
      <c r="Q24" s="291">
        <f>(mm!C24*Ca!C24+mm!D24*Ca!D24+mm!E24*Ca!E24+mm!F24*Ca!F24+mm!G24*Ca!G24+mm!H24*Ca!H24+mm!I24*Ca!I24+mm!J24*Ca!J24+mm!K24*Ca!K24+mm!L24*Ca!L24+mm!M24*Ca!M24+mm!N24*Ca!N24)/mm!O24</f>
        <v>5.2642281916469198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8.9354684133537994</v>
      </c>
      <c r="D25" s="292">
        <v>6.7275157933629712</v>
      </c>
      <c r="E25" s="306">
        <v>7.0795091973323752</v>
      </c>
      <c r="F25" s="306">
        <v>2.5627438011748205</v>
      </c>
      <c r="G25" s="306">
        <v>5.8133732534930145</v>
      </c>
      <c r="H25" s="306">
        <v>17.263730433869107</v>
      </c>
      <c r="I25" s="306">
        <v>6.9898828457911382</v>
      </c>
      <c r="J25" s="306">
        <v>2.3643036501645711</v>
      </c>
      <c r="K25" s="306">
        <v>13.322024953782472</v>
      </c>
      <c r="L25" s="306">
        <v>6.5639343484401644</v>
      </c>
      <c r="M25" s="306">
        <v>11.04893110168987</v>
      </c>
      <c r="N25" s="316">
        <v>15.798102087355641</v>
      </c>
      <c r="O25" s="305">
        <f t="shared" si="2"/>
        <v>17.263730433869107</v>
      </c>
      <c r="P25" s="306">
        <f t="shared" si="3"/>
        <v>2.3643036501645711</v>
      </c>
      <c r="Q25" s="305">
        <f>(mm!C25*Ca!C25+mm!D25*Ca!D25+mm!E25*Ca!E25+mm!F25*Ca!F25+mm!G25*Ca!G25+mm!H25*Ca!H25+mm!I25*Ca!I25+mm!J25*Ca!J25+mm!K25*Ca!K25+mm!L25*Ca!L25+mm!M25*Ca!M25+mm!N25*Ca!N25)/mm!O25</f>
        <v>8.9803716032167991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54.5</v>
      </c>
      <c r="D26" s="295">
        <v>28.5</v>
      </c>
      <c r="E26" s="295">
        <v>5.8</v>
      </c>
      <c r="F26" s="295">
        <v>15.3</v>
      </c>
      <c r="G26" s="295">
        <v>18.600000000000001</v>
      </c>
      <c r="H26" s="295">
        <v>3.1</v>
      </c>
      <c r="I26" s="295">
        <v>3.5</v>
      </c>
      <c r="J26" s="295">
        <v>5.8</v>
      </c>
      <c r="K26" s="295">
        <v>21.6</v>
      </c>
      <c r="L26" s="295">
        <v>20.7</v>
      </c>
      <c r="M26" s="295">
        <v>25.6</v>
      </c>
      <c r="N26" s="319">
        <v>40</v>
      </c>
      <c r="O26" s="294">
        <f t="shared" si="2"/>
        <v>54.5</v>
      </c>
      <c r="P26" s="295">
        <f t="shared" si="3"/>
        <v>3.1</v>
      </c>
      <c r="Q26" s="294">
        <f>(mm!C26*Ca!C26+mm!D26*Ca!D26+mm!E26*Ca!E26+mm!F26*Ca!F26+mm!G26*Ca!G26+mm!H26*Ca!H26+mm!I26*Ca!I26+mm!J26*Ca!J26+mm!K26*Ca!K26+mm!L26*Ca!L26+mm!M26*Ca!M26+mm!N26*Ca!N26)/mm!O26</f>
        <v>16.542445602206559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28.872649690984119</v>
      </c>
      <c r="D27" s="292">
        <v>22.461226527970062</v>
      </c>
      <c r="E27" s="292">
        <v>1.2595231013136798</v>
      </c>
      <c r="F27" s="292">
        <v>5.5034638111050036</v>
      </c>
      <c r="G27" s="292">
        <v>2.7445109780439121</v>
      </c>
      <c r="H27" s="292">
        <v>0.55341947683580206</v>
      </c>
      <c r="I27" s="292">
        <v>2.7516105999383349</v>
      </c>
      <c r="J27" s="292">
        <v>2.5628955788099437</v>
      </c>
      <c r="K27" s="292">
        <v>8.447891836727619</v>
      </c>
      <c r="L27" s="292">
        <v>11.687723322216069</v>
      </c>
      <c r="M27" s="292">
        <v>18.07253755961132</v>
      </c>
      <c r="N27" s="293">
        <v>62.780713552910171</v>
      </c>
      <c r="O27" s="291">
        <f t="shared" si="2"/>
        <v>62.780713552910171</v>
      </c>
      <c r="P27" s="292">
        <f t="shared" si="3"/>
        <v>0.55341947683580206</v>
      </c>
      <c r="Q27" s="291">
        <f>(mm!C27*Ca!C27+mm!D27*Ca!D27+mm!E27*Ca!E27+mm!F27*Ca!F27+mm!G27*Ca!G27+mm!H27*Ca!H27+mm!I27*Ca!I27+mm!J27*Ca!J27+mm!K27*Ca!K27+mm!L27*Ca!L27+mm!M27*Ca!M27+mm!N27*Ca!N27)/mm!O27</f>
        <v>12.345398561564824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27.408660938991588</v>
      </c>
      <c r="D28" s="292">
        <v>20.426978999112386</v>
      </c>
      <c r="E28" s="292">
        <v>1.0361030123830106</v>
      </c>
      <c r="F28" s="292">
        <v>4.2616153019768568</v>
      </c>
      <c r="G28" s="292">
        <v>5.6758910163212679</v>
      </c>
      <c r="H28" s="292">
        <v>1.0197835306598082</v>
      </c>
      <c r="I28" s="292">
        <v>2.1966424965511537</v>
      </c>
      <c r="J28" s="292">
        <v>2.4775157531347989</v>
      </c>
      <c r="K28" s="292">
        <v>8.0240914331894668</v>
      </c>
      <c r="L28" s="292">
        <v>13.36404240997647</v>
      </c>
      <c r="M28" s="292">
        <v>24.467137154262904</v>
      </c>
      <c r="N28" s="293">
        <v>48.594925714926291</v>
      </c>
      <c r="O28" s="291">
        <f t="shared" si="2"/>
        <v>48.594925714926291</v>
      </c>
      <c r="P28" s="292">
        <f t="shared" si="3"/>
        <v>1.0197835306598082</v>
      </c>
      <c r="Q28" s="291">
        <f>(mm!C28*Ca!C28+mm!D28*Ca!D28+mm!E28*Ca!E28+mm!F28*Ca!F28+mm!G28*Ca!G28+mm!H28*Ca!H28+mm!I28*Ca!I28+mm!J28*Ca!J28+mm!K28*Ca!K28+mm!L28*Ca!L28+mm!M28*Ca!M28+mm!N28*Ca!N28)/mm!O28</f>
        <v>12.326506945485981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45.2</v>
      </c>
      <c r="D29" s="292">
        <v>49.4</v>
      </c>
      <c r="E29" s="292">
        <v>6</v>
      </c>
      <c r="F29" s="292">
        <v>11.3</v>
      </c>
      <c r="G29" s="292">
        <v>6.3</v>
      </c>
      <c r="H29" s="292">
        <v>2.1</v>
      </c>
      <c r="I29" s="292">
        <v>8.5</v>
      </c>
      <c r="J29" s="292">
        <v>7.4</v>
      </c>
      <c r="K29" s="292">
        <v>27.4</v>
      </c>
      <c r="L29" s="292">
        <v>38</v>
      </c>
      <c r="M29" s="292">
        <v>64.400000000000006</v>
      </c>
      <c r="N29" s="293">
        <v>86.1</v>
      </c>
      <c r="O29" s="291">
        <f t="shared" si="2"/>
        <v>86.1</v>
      </c>
      <c r="P29" s="292">
        <f t="shared" si="3"/>
        <v>2.1</v>
      </c>
      <c r="Q29" s="291">
        <f>(mm!C29*Ca!C29+mm!D29*Ca!D29+mm!E29*Ca!E29+mm!F29*Ca!F29+mm!G29*Ca!G29+mm!H29*Ca!H29+mm!I29*Ca!I29+mm!J29*Ca!J29+mm!K29*Ca!K29+mm!L29*Ca!L29+mm!M29*Ca!M29+mm!N29*Ca!N29)/mm!O29</f>
        <v>27.581575785890674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13.2</v>
      </c>
      <c r="D30" s="292">
        <v>13</v>
      </c>
      <c r="E30" s="292">
        <v>4.5999999999999996</v>
      </c>
      <c r="F30" s="292">
        <v>4.8</v>
      </c>
      <c r="G30" s="292">
        <v>10.5</v>
      </c>
      <c r="H30" s="292">
        <v>2.4</v>
      </c>
      <c r="I30" s="292">
        <v>2.9</v>
      </c>
      <c r="J30" s="292">
        <v>2.2000000000000002</v>
      </c>
      <c r="K30" s="292">
        <v>10.6</v>
      </c>
      <c r="L30" s="292">
        <v>5.8</v>
      </c>
      <c r="M30" s="292">
        <v>13.6</v>
      </c>
      <c r="N30" s="293">
        <v>14.6</v>
      </c>
      <c r="O30" s="291">
        <f t="shared" si="2"/>
        <v>14.6</v>
      </c>
      <c r="P30" s="292">
        <f t="shared" si="3"/>
        <v>2.2000000000000002</v>
      </c>
      <c r="Q30" s="291">
        <f>(mm!C30*Ca!C30+mm!D30*Ca!D30+mm!E30*Ca!E30+mm!F30*Ca!F30+mm!G30*Ca!G30+mm!H30*Ca!H30+mm!I30*Ca!I30+mm!J30*Ca!J30+mm!K30*Ca!K30+mm!L30*Ca!L30+mm!M30*Ca!M30+mm!N30*Ca!N30)/mm!O30</f>
        <v>6.7137321667667011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12.049127130827683</v>
      </c>
      <c r="D31" s="292">
        <v>13.416680463576157</v>
      </c>
      <c r="E31" s="292">
        <v>3.5630604579060341</v>
      </c>
      <c r="F31" s="292">
        <v>5.0102466793168876</v>
      </c>
      <c r="G31" s="292">
        <v>21.841610738255032</v>
      </c>
      <c r="H31" s="292">
        <v>2.9233620366903783</v>
      </c>
      <c r="I31" s="292">
        <v>3.0699875466998758</v>
      </c>
      <c r="J31" s="292">
        <v>3.817768812489037</v>
      </c>
      <c r="K31" s="292">
        <v>11.509859154929579</v>
      </c>
      <c r="L31" s="292">
        <v>5.3390825688073393</v>
      </c>
      <c r="M31" s="292">
        <v>17.17986725663717</v>
      </c>
      <c r="N31" s="293">
        <v>11.639767779390422</v>
      </c>
      <c r="O31" s="291">
        <f t="shared" si="2"/>
        <v>21.841610738255032</v>
      </c>
      <c r="P31" s="292">
        <f t="shared" si="3"/>
        <v>2.9233620366903783</v>
      </c>
      <c r="Q31" s="291">
        <f>(mm!C31*Ca!C31+mm!D31*Ca!D31+mm!E31*Ca!E31+mm!F31*Ca!F31+mm!G31*Ca!G31+mm!H31*Ca!H31+mm!I31*Ca!I31+mm!J31*Ca!J31+mm!K31*Ca!K31+mm!L31*Ca!L31+mm!M31*Ca!M31+mm!N31*Ca!N31)/mm!O31</f>
        <v>7.0787452517710321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18.41</v>
      </c>
      <c r="D32" s="292">
        <v>18.350000000000001</v>
      </c>
      <c r="E32" s="292">
        <v>1.885</v>
      </c>
      <c r="F32" s="292">
        <v>12.37</v>
      </c>
      <c r="G32" s="292">
        <v>12.54</v>
      </c>
      <c r="H32" s="292">
        <v>1.05</v>
      </c>
      <c r="I32" s="292">
        <v>7.4249999999999998</v>
      </c>
      <c r="J32" s="292">
        <v>8.06</v>
      </c>
      <c r="K32" s="292">
        <v>24.2</v>
      </c>
      <c r="L32" s="292">
        <v>9.52</v>
      </c>
      <c r="M32" s="292">
        <v>33.015000000000001</v>
      </c>
      <c r="N32" s="293">
        <v>28.49</v>
      </c>
      <c r="O32" s="291">
        <f t="shared" si="2"/>
        <v>33.015000000000001</v>
      </c>
      <c r="P32" s="292">
        <f t="shared" si="3"/>
        <v>1.05</v>
      </c>
      <c r="Q32" s="291">
        <f>(mm!C32*Ca!C32+mm!D32*Ca!D32+mm!E32*Ca!E32+mm!F32*Ca!F32+mm!G32*Ca!G32+mm!H32*Ca!H32+mm!I32*Ca!I32+mm!J32*Ca!J32+mm!K32*Ca!K32+mm!L32*Ca!L32+mm!M32*Ca!M32+mm!N32*Ca!N32)/mm!O32</f>
        <v>7.8551432731228905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11.231842214910117</v>
      </c>
      <c r="D33" s="292">
        <v>11.550477493591266</v>
      </c>
      <c r="E33" s="292">
        <v>2.5978022541640486</v>
      </c>
      <c r="F33" s="292">
        <v>10.390140585828471</v>
      </c>
      <c r="G33" s="292">
        <v>14.545908183632735</v>
      </c>
      <c r="H33" s="292">
        <v>0.36770313731910043</v>
      </c>
      <c r="I33" s="292">
        <v>2.6156124475614524</v>
      </c>
      <c r="J33" s="292">
        <v>4.0513417609225995</v>
      </c>
      <c r="K33" s="292">
        <v>8.122314692648601</v>
      </c>
      <c r="L33" s="292">
        <v>4.1046168532500227</v>
      </c>
      <c r="M33" s="292">
        <v>16.67312148974467</v>
      </c>
      <c r="N33" s="293">
        <v>14.719713116140602</v>
      </c>
      <c r="O33" s="291">
        <f t="shared" si="2"/>
        <v>16.67312148974467</v>
      </c>
      <c r="P33" s="292">
        <f t="shared" si="3"/>
        <v>0.36770313731910043</v>
      </c>
      <c r="Q33" s="291">
        <f>(mm!C33*Ca!C33+mm!D33*Ca!D33+mm!E33*Ca!E33+mm!F33*Ca!F33+mm!G33*Ca!G33+mm!H33*Ca!H33+mm!I33*Ca!I33+mm!J33*Ca!J33+mm!K33*Ca!K33+mm!L33*Ca!L33+mm!M33*Ca!M33+mm!N33*Ca!N33)/mm!O33</f>
        <v>3.9623379939314205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24.02</v>
      </c>
      <c r="D34" s="292">
        <v>13.73</v>
      </c>
      <c r="E34" s="292">
        <v>1.75</v>
      </c>
      <c r="F34" s="292">
        <v>3.45</v>
      </c>
      <c r="G34" s="292">
        <v>15.8</v>
      </c>
      <c r="H34" s="292">
        <v>1.01</v>
      </c>
      <c r="I34" s="292">
        <v>1.36</v>
      </c>
      <c r="J34" s="292">
        <v>0.71</v>
      </c>
      <c r="K34" s="292">
        <v>7.74</v>
      </c>
      <c r="L34" s="292">
        <v>6.69</v>
      </c>
      <c r="M34" s="292">
        <v>12.93</v>
      </c>
      <c r="N34" s="293">
        <v>15.35</v>
      </c>
      <c r="O34" s="291">
        <f t="shared" si="2"/>
        <v>24.02</v>
      </c>
      <c r="P34" s="292">
        <f t="shared" si="3"/>
        <v>0.71</v>
      </c>
      <c r="Q34" s="291">
        <f>(mm!C34*Ca!C34+mm!D34*Ca!D34+mm!E34*Ca!E34+mm!F34*Ca!F34+mm!G34*Ca!G34+mm!H34*Ca!H34+mm!I34*Ca!I34+mm!J34*Ca!J34+mm!K34*Ca!K34+mm!L34*Ca!L34+mm!M34*Ca!M34+mm!N34*Ca!N34)/mm!O34</f>
        <v>6.0222291858438286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17</v>
      </c>
      <c r="D35" s="292">
        <v>9.5</v>
      </c>
      <c r="E35" s="292">
        <v>1.3</v>
      </c>
      <c r="F35" s="292">
        <v>12.8</v>
      </c>
      <c r="G35" s="292">
        <v>3</v>
      </c>
      <c r="H35" s="292">
        <v>1.9</v>
      </c>
      <c r="I35" s="292">
        <v>2.5</v>
      </c>
      <c r="J35" s="292">
        <v>1.9</v>
      </c>
      <c r="K35" s="292">
        <v>6.3</v>
      </c>
      <c r="L35" s="292">
        <v>5.9</v>
      </c>
      <c r="M35" s="292">
        <v>15.7</v>
      </c>
      <c r="N35" s="293">
        <v>8.9</v>
      </c>
      <c r="O35" s="291">
        <f t="shared" si="2"/>
        <v>17</v>
      </c>
      <c r="P35" s="292">
        <f t="shared" si="3"/>
        <v>1.3</v>
      </c>
      <c r="Q35" s="291">
        <f>(mm!C35*Ca!C35+mm!D35*Ca!D35+mm!E35*Ca!E35+mm!F35*Ca!F35+mm!G35*Ca!G35+mm!H35*Ca!H35+mm!I35*Ca!I35+mm!J35*Ca!J35+mm!K35*Ca!K35+mm!L35*Ca!L35+mm!M35*Ca!M35+mm!N35*Ca!N35)/mm!O35</f>
        <v>6.9580392935106188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18.006115384615384</v>
      </c>
      <c r="D36" s="292">
        <v>19.263338806787083</v>
      </c>
      <c r="E36" s="292">
        <v>2.8401615029663807</v>
      </c>
      <c r="F36" s="292">
        <v>5.1570326014637393</v>
      </c>
      <c r="G36" s="292">
        <v>9.16</v>
      </c>
      <c r="H36" s="292">
        <v>1.5998830213903741</v>
      </c>
      <c r="I36" s="292">
        <v>1.812238351674081</v>
      </c>
      <c r="J36" s="292">
        <v>1.1704083304083304</v>
      </c>
      <c r="K36" s="292">
        <v>7.6301538461538465</v>
      </c>
      <c r="L36" s="292">
        <v>4.9521866793984239</v>
      </c>
      <c r="M36" s="292">
        <v>24.404110854503465</v>
      </c>
      <c r="N36" s="293">
        <v>16.603708827404478</v>
      </c>
      <c r="O36" s="291">
        <f t="shared" si="2"/>
        <v>24.404110854503465</v>
      </c>
      <c r="P36" s="292">
        <f t="shared" si="3"/>
        <v>1.1704083304083304</v>
      </c>
      <c r="Q36" s="291">
        <f>(mm!C36*Ca!C36+mm!D36*Ca!D36+mm!E36*Ca!E36+mm!F36*Ca!F36+mm!G36*Ca!G36+mm!H36*Ca!H36+mm!I36*Ca!I36+mm!J36*Ca!J36+mm!K36*Ca!K36+mm!L36*Ca!L36+mm!M36*Ca!M36+mm!N36*Ca!N36)/mm!O36</f>
        <v>5.8221596032461678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34.978323775728967</v>
      </c>
      <c r="D37" s="292">
        <v>7.4573076070082056</v>
      </c>
      <c r="E37" s="292">
        <v>1.027978368206379</v>
      </c>
      <c r="F37" s="292">
        <v>3.5563793048822991</v>
      </c>
      <c r="G37" s="292">
        <v>12.059214903526282</v>
      </c>
      <c r="H37" s="292">
        <v>0.43740643712574856</v>
      </c>
      <c r="I37" s="292">
        <v>0.37443576657615346</v>
      </c>
      <c r="J37" s="292">
        <v>1.6704050093792349</v>
      </c>
      <c r="K37" s="292">
        <v>12.691477510096087</v>
      </c>
      <c r="L37" s="292">
        <v>7.9210329341317367</v>
      </c>
      <c r="M37" s="292">
        <v>20.150720658131252</v>
      </c>
      <c r="N37" s="293">
        <v>31.495700188408229</v>
      </c>
      <c r="O37" s="291">
        <f t="shared" si="2"/>
        <v>34.978323775728967</v>
      </c>
      <c r="P37" s="292">
        <f t="shared" si="3"/>
        <v>0.37443576657615346</v>
      </c>
      <c r="Q37" s="291">
        <f>(mm!C37*Ca!C37+mm!D37*Ca!D37+mm!E37*Ca!E37+mm!F37*Ca!F37+mm!G37*Ca!G37+mm!H37*Ca!H37+mm!I37*Ca!I37+mm!J37*Ca!J37+mm!K37*Ca!K37+mm!L37*Ca!L37+mm!M37*Ca!M37+mm!N37*Ca!N37)/mm!O37</f>
        <v>7.0534235524319069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9.36</v>
      </c>
      <c r="D38" s="292">
        <v>3.96</v>
      </c>
      <c r="E38" s="292">
        <v>4.01</v>
      </c>
      <c r="F38" s="292">
        <v>1.99</v>
      </c>
      <c r="G38" s="292">
        <v>2.16</v>
      </c>
      <c r="H38" s="292">
        <v>0.747</v>
      </c>
      <c r="I38" s="292">
        <v>3.53</v>
      </c>
      <c r="J38" s="292">
        <v>1.28</v>
      </c>
      <c r="K38" s="292">
        <v>2.93</v>
      </c>
      <c r="L38" s="292">
        <v>5.1100000000000003</v>
      </c>
      <c r="M38" s="292">
        <v>17.399999999999999</v>
      </c>
      <c r="N38" s="293">
        <v>22.9</v>
      </c>
      <c r="O38" s="291">
        <f t="shared" si="2"/>
        <v>22.9</v>
      </c>
      <c r="P38" s="292">
        <f t="shared" si="3"/>
        <v>0.747</v>
      </c>
      <c r="Q38" s="291">
        <f>(mm!C38*Ca!C38+mm!D38*Ca!D38+mm!E38*Ca!E38+mm!F38*Ca!F38+mm!G38*Ca!G38+mm!H38*Ca!H38+mm!I38*Ca!I38+mm!J38*Ca!J38+mm!K38*Ca!K38+mm!L38*Ca!L38+mm!M38*Ca!M38+mm!N38*Ca!N38)/mm!O38</f>
        <v>4.1358619471797908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29.150741976033842</v>
      </c>
      <c r="D39" s="306">
        <v>30.207739786090098</v>
      </c>
      <c r="E39" s="306">
        <v>3.7396662805162832</v>
      </c>
      <c r="F39" s="306">
        <v>7.3854664692232248</v>
      </c>
      <c r="G39" s="306">
        <v>109.96602798302544</v>
      </c>
      <c r="H39" s="306">
        <v>1.8518554139291761</v>
      </c>
      <c r="I39" s="306">
        <v>1.5801002009319252</v>
      </c>
      <c r="J39" s="306">
        <v>2.3223286535591767</v>
      </c>
      <c r="K39" s="306">
        <v>15.804598047285941</v>
      </c>
      <c r="L39" s="306">
        <v>10.22550079907424</v>
      </c>
      <c r="M39" s="306">
        <v>33.519656004704849</v>
      </c>
      <c r="N39" s="316">
        <v>30.191984304996371</v>
      </c>
      <c r="O39" s="305">
        <f t="shared" si="2"/>
        <v>109.96602798302544</v>
      </c>
      <c r="P39" s="306">
        <f t="shared" si="3"/>
        <v>1.5801002009319252</v>
      </c>
      <c r="Q39" s="305">
        <f>(mm!C39*Ca!C39+mm!D39*Ca!D39+mm!E39*Ca!E39+mm!F39*Ca!F39+mm!G39*Ca!G39+mm!H39*Ca!H39+mm!I39*Ca!I39+mm!J39*Ca!J39+mm!K39*Ca!K39+mm!L39*Ca!L39+mm!M39*Ca!M39+mm!N39*Ca!N39)/mm!O39</f>
        <v>8.7068808713568249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20.709616248315783</v>
      </c>
      <c r="D41" s="312">
        <v>38.425071111332898</v>
      </c>
      <c r="E41" s="312">
        <v>1.2475672438744447</v>
      </c>
      <c r="F41" s="312">
        <v>4.9902689754977789</v>
      </c>
      <c r="G41" s="312">
        <v>13.224212785069115</v>
      </c>
      <c r="H41" s="312">
        <v>3.2436748340735564</v>
      </c>
      <c r="I41" s="312">
        <v>2.9941613852986673</v>
      </c>
      <c r="J41" s="312">
        <v>5.7388093218224467</v>
      </c>
      <c r="K41" s="312">
        <v>14.721293477718447</v>
      </c>
      <c r="L41" s="312">
        <v>23.953291082389338</v>
      </c>
      <c r="M41" s="312">
        <v>33.933829033384896</v>
      </c>
      <c r="N41" s="313">
        <v>43.165826638055783</v>
      </c>
      <c r="O41" s="311">
        <f t="shared" ref="O41:O56" si="4">MAX(C41:N41)</f>
        <v>43.165826638055783</v>
      </c>
      <c r="P41" s="312">
        <f t="shared" ref="P41:P56" si="5">MIN(C41:N41)</f>
        <v>1.2475672438744447</v>
      </c>
      <c r="Q41" s="311">
        <f>(mm!C41*Ca!C41+mm!D41*Ca!D41+mm!E41*Ca!E41+mm!F41*Ca!F41+mm!G41*Ca!G41+mm!H41*Ca!H41+mm!I41*Ca!I41+mm!J41*Ca!J41+mm!K41*Ca!K41+mm!L41*Ca!L41+mm!M41*Ca!M41+mm!N41*Ca!N41)/mm!O41</f>
        <v>16.70443963909776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21.752818857744515</v>
      </c>
      <c r="D42" s="292">
        <v>30.081945662339272</v>
      </c>
      <c r="E42" s="292">
        <v>2.1865425255469852</v>
      </c>
      <c r="F42" s="292">
        <v>1.5971325206013489</v>
      </c>
      <c r="G42" s="292">
        <v>4.0408449159180462</v>
      </c>
      <c r="H42" s="292">
        <v>1.4468944026425248</v>
      </c>
      <c r="I42" s="292">
        <v>3.3058877664071398</v>
      </c>
      <c r="J42" s="292">
        <v>9.9167031804568992</v>
      </c>
      <c r="K42" s="292">
        <v>27.664673881970593</v>
      </c>
      <c r="L42" s="292">
        <v>24.281781298006763</v>
      </c>
      <c r="M42" s="292">
        <v>24.001676010605419</v>
      </c>
      <c r="N42" s="293">
        <v>42.948710471680904</v>
      </c>
      <c r="O42" s="291">
        <f t="shared" si="4"/>
        <v>42.948710471680904</v>
      </c>
      <c r="P42" s="292">
        <f t="shared" si="5"/>
        <v>1.4468944026425248</v>
      </c>
      <c r="Q42" s="291">
        <f>(mm!C42*Ca!C42+mm!D42*Ca!D42+mm!E42*Ca!E42+mm!F42*Ca!F42+mm!G42*Ca!G42+mm!H42*Ca!H42+mm!I42*Ca!I42+mm!J42*Ca!J42+mm!K42*Ca!K42+mm!L42*Ca!L42+mm!M42*Ca!M42+mm!N42*Ca!N42)/mm!O42</f>
        <v>14.341459437622254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11.8570383513034</v>
      </c>
      <c r="D43" s="292">
        <v>6.0248349357118034</v>
      </c>
      <c r="E43" s="292">
        <v>0.23833010266350779</v>
      </c>
      <c r="F43" s="292">
        <v>0.80678860569715161</v>
      </c>
      <c r="G43" s="292">
        <v>0.11463414634146341</v>
      </c>
      <c r="H43" s="292">
        <v>0.13284224466147995</v>
      </c>
      <c r="I43" s="292">
        <v>0.6687806037556453</v>
      </c>
      <c r="J43" s="292">
        <v>0</v>
      </c>
      <c r="K43" s="292">
        <v>2.5940444444444446</v>
      </c>
      <c r="L43" s="292">
        <v>1.7936164823102256</v>
      </c>
      <c r="M43" s="292">
        <v>50.746932065057834</v>
      </c>
      <c r="N43" s="293">
        <v>9.3870997167410817</v>
      </c>
      <c r="O43" s="291">
        <f t="shared" si="4"/>
        <v>50.746932065057834</v>
      </c>
      <c r="P43" s="292">
        <f t="shared" si="5"/>
        <v>0</v>
      </c>
      <c r="Q43" s="291">
        <f>(mm!C43*Ca!C43+mm!D43*Ca!D43+mm!E43*Ca!E43+mm!F43*Ca!F43+mm!G43*Ca!G43+mm!H43*Ca!H43+mm!I43*Ca!I43+mm!J43*Ca!J43+mm!K43*Ca!K43+mm!L43*Ca!L43+mm!M43*Ca!M43+mm!N43*Ca!N43)/mm!O43</f>
        <v>5.6189299651109623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23.363719748003998</v>
      </c>
      <c r="D44" s="292">
        <v>12.012731100299405</v>
      </c>
      <c r="E44" s="292">
        <v>3.7041034805389215</v>
      </c>
      <c r="F44" s="292">
        <v>2.8811570920658687</v>
      </c>
      <c r="G44" s="292">
        <v>3.8616825411676663</v>
      </c>
      <c r="H44" s="292">
        <v>2.1136044785429142</v>
      </c>
      <c r="I44" s="292">
        <v>3.1793756549401198</v>
      </c>
      <c r="J44" s="292">
        <v>2.4284789483532938</v>
      </c>
      <c r="K44" s="292">
        <v>33.804201284930151</v>
      </c>
      <c r="L44" s="292">
        <v>9.7061130863273455</v>
      </c>
      <c r="M44" s="292">
        <v>49.15169660678643</v>
      </c>
      <c r="N44" s="293">
        <v>42.914171656686626</v>
      </c>
      <c r="O44" s="291">
        <f t="shared" si="4"/>
        <v>49.15169660678643</v>
      </c>
      <c r="P44" s="292">
        <f t="shared" si="5"/>
        <v>2.1136044785429142</v>
      </c>
      <c r="Q44" s="291">
        <f>(mm!C44*Ca!C44+mm!D44*Ca!D44+mm!E44*Ca!E44+mm!F44*Ca!F44+mm!G44*Ca!G44+mm!H44*Ca!H44+mm!I44*Ca!I44+mm!J44*Ca!J44+mm!K44*Ca!K44+mm!L44*Ca!L44+mm!M44*Ca!M44+mm!N44*Ca!N44)/mm!O44</f>
        <v>13.042611492999756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17.5</v>
      </c>
      <c r="D45" s="292">
        <v>9.16</v>
      </c>
      <c r="E45" s="292">
        <v>2.89</v>
      </c>
      <c r="F45" s="321">
        <v>2.58</v>
      </c>
      <c r="G45" s="292">
        <v>2.04</v>
      </c>
      <c r="H45" s="292">
        <v>1.29</v>
      </c>
      <c r="I45" s="292">
        <v>2.4500000000000002</v>
      </c>
      <c r="J45" s="297">
        <v>2</v>
      </c>
      <c r="K45" s="292">
        <v>4.54</v>
      </c>
      <c r="L45" s="297">
        <v>5.24</v>
      </c>
      <c r="M45" s="292"/>
      <c r="N45" s="322">
        <v>37.93</v>
      </c>
      <c r="O45" s="291">
        <f t="shared" si="4"/>
        <v>37.93</v>
      </c>
      <c r="P45" s="292">
        <f t="shared" si="5"/>
        <v>1.29</v>
      </c>
      <c r="Q45" s="302">
        <f>(mm!C45*Ca!C45+mm!D45*Ca!D45+mm!E45*Ca!E45+mm!F45*Ca!F45+mm!G45*Ca!G45+mm!H45*Ca!H45+mm!I45*Ca!I45+mm!J45*Ca!J45+mm!K45*Ca!K45+mm!L45*Ca!L45+mm!M45*Ca!M45+mm!N45*Ca!N45)/mm!O45</f>
        <v>5.6029243381556322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17.043366507719714</v>
      </c>
      <c r="D46" s="306">
        <v>18.912794380017452</v>
      </c>
      <c r="E46" s="306">
        <v>2.8593931758962259</v>
      </c>
      <c r="F46" s="306">
        <v>10.977676327612862</v>
      </c>
      <c r="G46" s="306">
        <v>3.4270639347826086</v>
      </c>
      <c r="H46" s="306">
        <v>2.4640510766932269</v>
      </c>
      <c r="I46" s="306">
        <v>3.2723073567073171</v>
      </c>
      <c r="J46" s="306">
        <v>1.6867080880361174</v>
      </c>
      <c r="K46" s="306">
        <v>7.6290586237623765</v>
      </c>
      <c r="L46" s="306">
        <v>19.404049332835822</v>
      </c>
      <c r="M46" s="306">
        <v>27.580156851211076</v>
      </c>
      <c r="N46" s="316">
        <v>33.869183745464852</v>
      </c>
      <c r="O46" s="305">
        <f t="shared" si="4"/>
        <v>33.869183745464852</v>
      </c>
      <c r="P46" s="306">
        <f t="shared" si="5"/>
        <v>1.6867080880361174</v>
      </c>
      <c r="Q46" s="305">
        <f>(mm!C46*Ca!C46+mm!D46*Ca!D46+mm!E46*Ca!E46+mm!F46*Ca!F46+mm!G46*Ca!G46+mm!H46*Ca!H46+mm!I46*Ca!I46+mm!J46*Ca!J46+mm!K46*Ca!K46+mm!L46*Ca!L46+mm!M46*Ca!M46+mm!N46*Ca!N46)/mm!O46</f>
        <v>11.085580329599368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34.020000000000003</v>
      </c>
      <c r="D47" s="295">
        <v>41.36</v>
      </c>
      <c r="E47" s="295">
        <v>4.74</v>
      </c>
      <c r="F47" s="295">
        <v>3.76</v>
      </c>
      <c r="G47" s="295">
        <v>5.37</v>
      </c>
      <c r="H47" s="295">
        <v>4.7</v>
      </c>
      <c r="I47" s="295">
        <v>5.21</v>
      </c>
      <c r="J47" s="295">
        <v>2.63</v>
      </c>
      <c r="K47" s="323">
        <v>26.29</v>
      </c>
      <c r="L47" s="324">
        <v>14.18</v>
      </c>
      <c r="M47" s="295">
        <v>27.59</v>
      </c>
      <c r="N47" s="319">
        <v>35.81</v>
      </c>
      <c r="O47" s="294">
        <f t="shared" si="4"/>
        <v>41.36</v>
      </c>
      <c r="P47" s="295">
        <f t="shared" si="5"/>
        <v>2.63</v>
      </c>
      <c r="Q47" s="294">
        <f>(mm!C47*Ca!C47+mm!D47*Ca!D47+mm!E47*Ca!E47+mm!F47*Ca!F47+mm!G47*Ca!G47+mm!H47*Ca!H47+mm!I47*Ca!I47+mm!J47*Ca!J47+mm!K47*Ca!K47+mm!L47*Ca!L47+mm!M47*Ca!M47+mm!N47*Ca!N47)/mm!O47</f>
        <v>11.535698213103906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10.4</v>
      </c>
      <c r="D48" s="292">
        <v>51.9</v>
      </c>
      <c r="E48" s="292">
        <v>1.9</v>
      </c>
      <c r="F48" s="292">
        <v>0.5</v>
      </c>
      <c r="G48" s="292">
        <v>0.6</v>
      </c>
      <c r="H48" s="292">
        <v>0.9</v>
      </c>
      <c r="I48" s="292">
        <v>3.1</v>
      </c>
      <c r="J48" s="292">
        <v>2.1</v>
      </c>
      <c r="K48" s="292">
        <v>28.9</v>
      </c>
      <c r="L48" s="292">
        <v>11.8</v>
      </c>
      <c r="M48" s="292">
        <v>39.700000000000003</v>
      </c>
      <c r="N48" s="293">
        <v>32.9</v>
      </c>
      <c r="O48" s="311">
        <f t="shared" si="4"/>
        <v>51.9</v>
      </c>
      <c r="P48" s="312">
        <f t="shared" si="5"/>
        <v>0.5</v>
      </c>
      <c r="Q48" s="311">
        <f>(mm!C48*Ca!C48+mm!D48*Ca!D48+mm!E48*Ca!E48+mm!F48*Ca!F48+mm!G48*Ca!G48+mm!H48*Ca!H48+mm!I48*Ca!I48+mm!J48*Ca!J48+mm!K48*Ca!K48+mm!L48*Ca!L48+mm!M48*Ca!M48+mm!N48*Ca!N48)/mm!O48</f>
        <v>8.5634016740336687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13.291738372672045</v>
      </c>
      <c r="D49" s="292">
        <v>15.916786567679114</v>
      </c>
      <c r="E49" s="292">
        <v>1.5846189391261669</v>
      </c>
      <c r="F49" s="292">
        <v>2.3269271110604102</v>
      </c>
      <c r="G49" s="292">
        <v>1.2923208533716259</v>
      </c>
      <c r="H49" s="292">
        <v>2.0363515879124976</v>
      </c>
      <c r="I49" s="292">
        <v>2.6266747847562857</v>
      </c>
      <c r="J49" s="292">
        <v>1.8542693336510181</v>
      </c>
      <c r="K49" s="292">
        <v>27.429031082529477</v>
      </c>
      <c r="L49" s="292">
        <v>8.6287462842749587</v>
      </c>
      <c r="M49" s="292">
        <v>54.636174081133326</v>
      </c>
      <c r="N49" s="293">
        <v>48.465704723761462</v>
      </c>
      <c r="O49" s="291">
        <f t="shared" si="4"/>
        <v>54.636174081133326</v>
      </c>
      <c r="P49" s="292">
        <f t="shared" si="5"/>
        <v>1.2923208533716259</v>
      </c>
      <c r="Q49" s="291">
        <f>(mm!C49*Ca!C49+mm!D49*Ca!D49+mm!E49*Ca!E49+mm!F49*Ca!F49+mm!G49*Ca!G49+mm!H49*Ca!H49+mm!I49*Ca!I49+mm!J49*Ca!J49+mm!K49*Ca!K49+mm!L49*Ca!L49+mm!M49*Ca!M49+mm!N49*Ca!N49)/mm!O49</f>
        <v>7.9642077056850855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20.894362980488381</v>
      </c>
      <c r="D50" s="292">
        <v>22.392604873280476</v>
      </c>
      <c r="E50" s="292">
        <v>2.797421758929477</v>
      </c>
      <c r="F50" s="292">
        <v>2.8727036008718527</v>
      </c>
      <c r="G50" s="292">
        <v>3.4233282369040827</v>
      </c>
      <c r="H50" s="292">
        <v>4.8763001336789156</v>
      </c>
      <c r="I50" s="292">
        <v>1.3014441172017148</v>
      </c>
      <c r="J50" s="292">
        <v>3.8318254671472136</v>
      </c>
      <c r="K50" s="292">
        <v>19.610893276549167</v>
      </c>
      <c r="L50" s="292">
        <v>27.876785445671555</v>
      </c>
      <c r="M50" s="292">
        <v>24.669636547544446</v>
      </c>
      <c r="N50" s="293">
        <v>31.930478722539736</v>
      </c>
      <c r="O50" s="291">
        <f t="shared" si="4"/>
        <v>31.930478722539736</v>
      </c>
      <c r="P50" s="292">
        <f t="shared" si="5"/>
        <v>1.3014441172017148</v>
      </c>
      <c r="Q50" s="291">
        <f>(mm!C50*Ca!C50+mm!D50*Ca!D50+mm!E50*Ca!E50+mm!F50*Ca!F50+mm!G50*Ca!G50+mm!H50*Ca!H50+mm!I50*Ca!I50+mm!J50*Ca!J50+mm!K50*Ca!K50+mm!L50*Ca!L50+mm!M50*Ca!M50+mm!N50*Ca!N50)/mm!O50</f>
        <v>9.4003587240220838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10.130000000000001</v>
      </c>
      <c r="D51" s="292">
        <v>16.75</v>
      </c>
      <c r="E51" s="292">
        <v>0.86</v>
      </c>
      <c r="F51" s="292">
        <v>1.01</v>
      </c>
      <c r="G51" s="292">
        <v>0.6</v>
      </c>
      <c r="H51" s="292">
        <v>0.9</v>
      </c>
      <c r="I51" s="292">
        <v>1.48</v>
      </c>
      <c r="J51" s="292">
        <v>1.25</v>
      </c>
      <c r="K51" s="292">
        <v>3.95</v>
      </c>
      <c r="L51" s="292">
        <v>9.76</v>
      </c>
      <c r="M51" s="292">
        <v>32.049999999999997</v>
      </c>
      <c r="N51" s="293">
        <v>34.53</v>
      </c>
      <c r="O51" s="291">
        <f t="shared" si="4"/>
        <v>34.53</v>
      </c>
      <c r="P51" s="292">
        <f t="shared" si="5"/>
        <v>0.6</v>
      </c>
      <c r="Q51" s="291">
        <f>(mm!C51*Ca!C51+mm!D51*Ca!D51+mm!E51*Ca!E51+mm!F51*Ca!F51+mm!G51*Ca!G51+mm!H51*Ca!H51+mm!I51*Ca!I51+mm!J51*Ca!J51+mm!K51*Ca!K51+mm!L51*Ca!L51+mm!M51*Ca!M51+mm!N51*Ca!N51)/mm!O51</f>
        <v>7.3097659028869213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53.4</v>
      </c>
      <c r="D52" s="292">
        <v>30.4</v>
      </c>
      <c r="E52" s="292">
        <v>3.4</v>
      </c>
      <c r="F52" s="292">
        <v>3.4</v>
      </c>
      <c r="G52" s="292">
        <v>4.0999999999999996</v>
      </c>
      <c r="H52" s="292">
        <v>2.5</v>
      </c>
      <c r="I52" s="292">
        <v>3.5</v>
      </c>
      <c r="J52" s="292">
        <v>1</v>
      </c>
      <c r="K52" s="292">
        <v>21.8</v>
      </c>
      <c r="L52" s="292">
        <v>7.6</v>
      </c>
      <c r="M52" s="292">
        <v>33.6</v>
      </c>
      <c r="N52" s="293">
        <v>32.1</v>
      </c>
      <c r="O52" s="291">
        <f t="shared" si="4"/>
        <v>53.4</v>
      </c>
      <c r="P52" s="292">
        <f t="shared" si="5"/>
        <v>1</v>
      </c>
      <c r="Q52" s="291">
        <f>(mm!C52*Ca!C52+mm!D52*Ca!D52+mm!E52*Ca!E52+mm!F52*Ca!F52+mm!G52*Ca!G52+mm!H52*Ca!H52+mm!I52*Ca!I52+mm!J52*Ca!J52+mm!K52*Ca!K52+mm!L52*Ca!L52+mm!M52*Ca!M52+mm!N52*Ca!N52)/mm!O52</f>
        <v>14.160028630507394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16.600000000000001</v>
      </c>
      <c r="D53" s="292">
        <v>19.8</v>
      </c>
      <c r="E53" s="292">
        <v>0.6</v>
      </c>
      <c r="F53" s="292">
        <v>0.5</v>
      </c>
      <c r="G53" s="325">
        <v>2.1</v>
      </c>
      <c r="H53" s="326">
        <v>2.2000000000000002</v>
      </c>
      <c r="I53" s="292">
        <v>1.9</v>
      </c>
      <c r="J53" s="292">
        <v>0.5</v>
      </c>
      <c r="K53" s="292">
        <v>11.6</v>
      </c>
      <c r="L53" s="297">
        <v>7</v>
      </c>
      <c r="M53" s="292">
        <v>9.6</v>
      </c>
      <c r="N53" s="293">
        <v>26</v>
      </c>
      <c r="O53" s="291">
        <f t="shared" si="4"/>
        <v>26</v>
      </c>
      <c r="P53" s="292">
        <f t="shared" si="5"/>
        <v>0.5</v>
      </c>
      <c r="Q53" s="291">
        <f>(mm!C53*Ca!C53+mm!D53*Ca!D53+mm!E53*Ca!E53+mm!F53*Ca!F53+mm!G53*Ca!G53+mm!H53*Ca!H53+mm!I53*Ca!I53+mm!J53*Ca!J53+mm!K53*Ca!K53+mm!L53*Ca!L53+mm!M53*Ca!M53+mm!N53*Ca!N53)/mm!O53</f>
        <v>5.9119890863348861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3.7</v>
      </c>
      <c r="D54" s="292">
        <v>3.9</v>
      </c>
      <c r="E54" s="292">
        <v>0.7</v>
      </c>
      <c r="F54" s="292">
        <v>3.1</v>
      </c>
      <c r="G54" s="292">
        <v>1.1000000000000001</v>
      </c>
      <c r="H54" s="292">
        <v>1</v>
      </c>
      <c r="I54" s="292">
        <v>1.5</v>
      </c>
      <c r="J54" s="292">
        <v>1.8</v>
      </c>
      <c r="K54" s="292">
        <v>2.1</v>
      </c>
      <c r="L54" s="292">
        <v>6.6</v>
      </c>
      <c r="M54" s="292">
        <v>17.8</v>
      </c>
      <c r="N54" s="293">
        <v>20.399999999999999</v>
      </c>
      <c r="O54" s="291">
        <f t="shared" si="4"/>
        <v>20.399999999999999</v>
      </c>
      <c r="P54" s="292">
        <f t="shared" si="5"/>
        <v>0.7</v>
      </c>
      <c r="Q54" s="291">
        <f>(mm!C54*Ca!C54+mm!D54*Ca!D54+mm!E54*Ca!E54+mm!F54*Ca!F54+mm!G54*Ca!G54+mm!H54*Ca!H54+mm!I54*Ca!I54+mm!J54*Ca!J54+mm!K54*Ca!K54+mm!L54*Ca!L54+mm!M54*Ca!M54+mm!N54*Ca!N54)/mm!O54</f>
        <v>3.0458466727510052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5.6801113492079383</v>
      </c>
      <c r="D55" s="292">
        <v>4.8587036453408983</v>
      </c>
      <c r="E55" s="292">
        <v>1.9060748559378422</v>
      </c>
      <c r="F55" s="292">
        <v>1.7797206439091999</v>
      </c>
      <c r="G55" s="292">
        <v>1.2475049900199604</v>
      </c>
      <c r="H55" s="292">
        <v>3.5062011283985948</v>
      </c>
      <c r="I55" s="292">
        <v>4.063301967493584</v>
      </c>
      <c r="J55" s="292">
        <v>4.1730264960275534</v>
      </c>
      <c r="K55" s="292">
        <v>2.9433112384855962</v>
      </c>
      <c r="L55" s="292">
        <v>10.670965760786119</v>
      </c>
      <c r="M55" s="292">
        <v>21.745241910545108</v>
      </c>
      <c r="N55" s="293">
        <v>20.788901648757282</v>
      </c>
      <c r="O55" s="291">
        <f t="shared" si="4"/>
        <v>21.745241910545108</v>
      </c>
      <c r="P55" s="292">
        <f t="shared" si="5"/>
        <v>1.2475049900199604</v>
      </c>
      <c r="Q55" s="291">
        <f>(mm!C55*Ca!C55+mm!D55*Ca!D55+mm!E55*Ca!E55+mm!F55*Ca!F55+mm!G55*Ca!G55+mm!H55*Ca!H55+mm!I55*Ca!I55+mm!J55*Ca!J55+mm!K55*Ca!K55+mm!L55*Ca!L55+mm!M55*Ca!M55+mm!N55*Ca!N55)/mm!O55</f>
        <v>4.9370854385326117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16.8</v>
      </c>
      <c r="D56" s="308">
        <v>5.2</v>
      </c>
      <c r="E56" s="308">
        <v>2.9</v>
      </c>
      <c r="F56" s="308">
        <v>2.4</v>
      </c>
      <c r="G56" s="308">
        <v>5.5</v>
      </c>
      <c r="H56" s="308">
        <v>10</v>
      </c>
      <c r="I56" s="308">
        <v>3.8</v>
      </c>
      <c r="J56" s="308">
        <v>2.4</v>
      </c>
      <c r="K56" s="308">
        <v>2</v>
      </c>
      <c r="L56" s="308">
        <v>6.9</v>
      </c>
      <c r="M56" s="308">
        <v>31</v>
      </c>
      <c r="N56" s="309">
        <v>13.2</v>
      </c>
      <c r="O56" s="307">
        <f t="shared" si="4"/>
        <v>31</v>
      </c>
      <c r="P56" s="308">
        <f t="shared" si="5"/>
        <v>2</v>
      </c>
      <c r="Q56" s="307">
        <f>(mm!C56*Ca!C56+mm!D56*Ca!D56+mm!E56*Ca!E56+mm!F56*Ca!F56+mm!G56*Ca!G56+mm!H56*Ca!H56+mm!I56*Ca!I56+mm!J56*Ca!J56+mm!K56*Ca!K56+mm!L56*Ca!L56+mm!M56*Ca!M56+mm!N56*Ca!N56)/mm!O56</f>
        <v>6.1067951159404057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3" width="7.375" customWidth="1"/>
    <col min="4" max="4" width="8.75" customWidth="1"/>
    <col min="5" max="14" width="7.37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332"/>
      <c r="B2" s="23"/>
      <c r="C2" s="333" t="s">
        <v>251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 t="s">
        <v>195</v>
      </c>
      <c r="T2" s="101">
        <f>COUNT(C5:N56)</f>
        <v>589</v>
      </c>
      <c r="U2" s="23"/>
      <c r="V2" s="23"/>
      <c r="W2" s="23"/>
      <c r="X2" s="23"/>
      <c r="Y2" s="23"/>
      <c r="Z2" s="23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226.94182632169304</v>
      </c>
      <c r="D5" s="292">
        <v>174.62395910117658</v>
      </c>
      <c r="E5" s="292">
        <v>199.58885090219616</v>
      </c>
      <c r="F5" s="292">
        <v>88.196219513947256</v>
      </c>
      <c r="G5" s="292">
        <v>129.57804629367126</v>
      </c>
      <c r="H5" s="292">
        <v>181.23719844839837</v>
      </c>
      <c r="I5" s="292">
        <v>716.8422924896189</v>
      </c>
      <c r="J5" s="292">
        <v>381.00118977241141</v>
      </c>
      <c r="K5" s="292">
        <v>605.66666116474278</v>
      </c>
      <c r="L5" s="292">
        <v>693.54601550570953</v>
      </c>
      <c r="M5" s="292">
        <v>644.78229422741788</v>
      </c>
      <c r="N5" s="293">
        <v>448.49688287702952</v>
      </c>
      <c r="O5" s="294">
        <f t="shared" ref="O5:O16" si="0">MAX(C5:N5)</f>
        <v>716.8422924896189</v>
      </c>
      <c r="P5" s="295">
        <f t="shared" ref="P5:P16" si="1">MIN(C5:N5)</f>
        <v>88.196219513947256</v>
      </c>
      <c r="Q5" s="294">
        <f t="shared" ref="Q5:Q16" si="2">AVERAGE(C5:N5)</f>
        <v>374.20845305150107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121.61132567160243</v>
      </c>
      <c r="D6" s="292">
        <v>201.41465924081689</v>
      </c>
      <c r="E6" s="292">
        <v>88.017228313657853</v>
      </c>
      <c r="F6" s="297">
        <v>98.908146633705201</v>
      </c>
      <c r="G6" s="297">
        <v>81.781460845325654</v>
      </c>
      <c r="H6" s="292">
        <v>50.5234206943869</v>
      </c>
      <c r="I6" s="292">
        <v>514.96816428043985</v>
      </c>
      <c r="J6" s="292">
        <v>323.85524992387963</v>
      </c>
      <c r="K6" s="292">
        <v>299.00977025147125</v>
      </c>
      <c r="L6" s="292">
        <v>217.37091696296216</v>
      </c>
      <c r="M6" s="292">
        <v>423.6545699639214</v>
      </c>
      <c r="N6" s="293">
        <v>352.21163183663214</v>
      </c>
      <c r="O6" s="291">
        <f t="shared" si="0"/>
        <v>514.96816428043985</v>
      </c>
      <c r="P6" s="292">
        <f t="shared" si="1"/>
        <v>50.5234206943869</v>
      </c>
      <c r="Q6" s="291">
        <f t="shared" si="2"/>
        <v>231.11054538490009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164.20034586845279</v>
      </c>
      <c r="D7" s="292">
        <v>159.29182724256694</v>
      </c>
      <c r="E7" s="292">
        <v>187.98264738113193</v>
      </c>
      <c r="F7" s="292">
        <v>72.535140656391121</v>
      </c>
      <c r="G7" s="292">
        <v>65.514302558222411</v>
      </c>
      <c r="H7" s="292">
        <v>192.08343253833519</v>
      </c>
      <c r="I7" s="292">
        <v>555.9685620489397</v>
      </c>
      <c r="J7" s="292">
        <v>421.83582018724923</v>
      </c>
      <c r="K7" s="292">
        <v>643.19078453093357</v>
      </c>
      <c r="L7" s="292">
        <v>577.60643203145514</v>
      </c>
      <c r="M7" s="292">
        <v>971.75547274848236</v>
      </c>
      <c r="N7" s="293">
        <v>429.56955004796788</v>
      </c>
      <c r="O7" s="291">
        <f t="shared" si="0"/>
        <v>971.75547274848236</v>
      </c>
      <c r="P7" s="292">
        <f t="shared" si="1"/>
        <v>65.514302558222411</v>
      </c>
      <c r="Q7" s="291">
        <f t="shared" si="2"/>
        <v>370.12785982001066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279.91286138399141</v>
      </c>
      <c r="D8" s="297">
        <v>134.48843655355589</v>
      </c>
      <c r="E8" s="297">
        <v>229.19029543251361</v>
      </c>
      <c r="F8" s="297">
        <v>53.619951720402021</v>
      </c>
      <c r="G8" s="292">
        <v>110.63078054770099</v>
      </c>
      <c r="H8" s="292">
        <v>82.948074602497726</v>
      </c>
      <c r="I8" s="292">
        <v>193.58279410038921</v>
      </c>
      <c r="J8" s="292">
        <v>88.554399373371581</v>
      </c>
      <c r="K8" s="292">
        <v>574.51810097358941</v>
      </c>
      <c r="L8" s="297">
        <v>418.51838293126445</v>
      </c>
      <c r="M8" s="297">
        <v>270.09844599758043</v>
      </c>
      <c r="N8" s="293">
        <v>209.66595001861481</v>
      </c>
      <c r="O8" s="291">
        <f t="shared" si="0"/>
        <v>574.51810097358941</v>
      </c>
      <c r="P8" s="292">
        <f t="shared" si="1"/>
        <v>53.619951720402021</v>
      </c>
      <c r="Q8" s="302">
        <f t="shared" si="2"/>
        <v>220.47737280295595</v>
      </c>
      <c r="R8" s="23"/>
      <c r="S8" s="219" t="s">
        <v>252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290.68436553555881</v>
      </c>
      <c r="F9" s="292"/>
      <c r="G9" s="292">
        <v>293.65311214825908</v>
      </c>
      <c r="H9" s="292"/>
      <c r="I9" s="292"/>
      <c r="J9" s="292">
        <v>540.61700858609993</v>
      </c>
      <c r="K9" s="292"/>
      <c r="L9" s="292"/>
      <c r="M9" s="292">
        <v>2444.2683592150966</v>
      </c>
      <c r="N9" s="293"/>
      <c r="O9" s="291">
        <f t="shared" si="0"/>
        <v>2444.2683592150966</v>
      </c>
      <c r="P9" s="292">
        <f t="shared" si="1"/>
        <v>290.68436553555881</v>
      </c>
      <c r="Q9" s="302">
        <f t="shared" si="2"/>
        <v>892.30571137125366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143.93500701076022</v>
      </c>
      <c r="D10" s="292">
        <v>115.02999842282377</v>
      </c>
      <c r="E10" s="292">
        <v>80.664267676413047</v>
      </c>
      <c r="F10" s="292">
        <v>122.54047657973314</v>
      </c>
      <c r="G10" s="292">
        <v>202.65899132101356</v>
      </c>
      <c r="H10" s="292">
        <v>150.07912115547535</v>
      </c>
      <c r="I10" s="292">
        <v>233.49244063435248</v>
      </c>
      <c r="J10" s="292">
        <v>186.18657346606088</v>
      </c>
      <c r="K10" s="292">
        <v>685.43837053250365</v>
      </c>
      <c r="L10" s="292">
        <v>376.1576340570752</v>
      </c>
      <c r="M10" s="292">
        <v>990.18809335433389</v>
      </c>
      <c r="N10" s="293">
        <v>425.31772382236579</v>
      </c>
      <c r="O10" s="291">
        <f t="shared" si="0"/>
        <v>990.18809335433389</v>
      </c>
      <c r="P10" s="292">
        <f t="shared" si="1"/>
        <v>80.664267676413047</v>
      </c>
      <c r="Q10" s="291">
        <f t="shared" si="2"/>
        <v>309.30739150274258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198.82010839355908</v>
      </c>
      <c r="D11" s="292">
        <v>106.4723722095581</v>
      </c>
      <c r="E11" s="292">
        <v>139.91534803926916</v>
      </c>
      <c r="F11" s="292">
        <v>28.966835921509638</v>
      </c>
      <c r="G11" s="292">
        <v>412.0535229097174</v>
      </c>
      <c r="H11" s="292">
        <v>251.06835921509639</v>
      </c>
      <c r="I11" s="292">
        <v>118.81737944669528</v>
      </c>
      <c r="J11" s="292">
        <v>120.62277660168381</v>
      </c>
      <c r="K11" s="292">
        <v>1554.3088189614875</v>
      </c>
      <c r="L11" s="292">
        <v>63.311380382023756</v>
      </c>
      <c r="M11" s="292">
        <v>338.39045144994282</v>
      </c>
      <c r="N11" s="293">
        <v>269.6995172040202</v>
      </c>
      <c r="O11" s="291">
        <f t="shared" si="0"/>
        <v>1554.3088189614875</v>
      </c>
      <c r="P11" s="292">
        <f t="shared" si="1"/>
        <v>28.966835921509638</v>
      </c>
      <c r="Q11" s="291">
        <f t="shared" si="2"/>
        <v>300.20390589454695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867.84437747970014</v>
      </c>
      <c r="D12" s="292">
        <v>400.70490694044827</v>
      </c>
      <c r="E12" s="292">
        <v>153.73973122713591</v>
      </c>
      <c r="F12" s="292">
        <v>153.7915412554822</v>
      </c>
      <c r="G12" s="292">
        <v>257.98460833315693</v>
      </c>
      <c r="H12" s="292">
        <v>212.09493395949184</v>
      </c>
      <c r="I12" s="292">
        <v>273.50404118574005</v>
      </c>
      <c r="J12" s="292">
        <v>353.71826996594746</v>
      </c>
      <c r="K12" s="292">
        <v>1096.0791519948491</v>
      </c>
      <c r="L12" s="292">
        <v>961.46248794899122</v>
      </c>
      <c r="M12" s="292">
        <v>926.47722759334238</v>
      </c>
      <c r="N12" s="293">
        <v>990.6033843399897</v>
      </c>
      <c r="O12" s="291">
        <f t="shared" si="0"/>
        <v>1096.0791519948491</v>
      </c>
      <c r="P12" s="292">
        <f t="shared" si="1"/>
        <v>153.73973122713591</v>
      </c>
      <c r="Q12" s="291">
        <f t="shared" si="2"/>
        <v>554.00038851868965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832.44954033735337</v>
      </c>
      <c r="D13" s="308">
        <v>530.95352725002022</v>
      </c>
      <c r="E13" s="308">
        <v>122.77841366618246</v>
      </c>
      <c r="F13" s="308">
        <v>187.82723242369349</v>
      </c>
      <c r="G13" s="308">
        <v>314.87474403012862</v>
      </c>
      <c r="H13" s="308">
        <v>276.00239796399399</v>
      </c>
      <c r="I13" s="308">
        <v>360.41628266486839</v>
      </c>
      <c r="J13" s="308">
        <v>476.01926331424414</v>
      </c>
      <c r="K13" s="308">
        <v>1189.5331314989608</v>
      </c>
      <c r="L13" s="308">
        <v>940.15604068235029</v>
      </c>
      <c r="M13" s="308">
        <v>1050.2808700205819</v>
      </c>
      <c r="N13" s="309">
        <v>957.43387463420095</v>
      </c>
      <c r="O13" s="307">
        <f t="shared" si="0"/>
        <v>1189.5331314989608</v>
      </c>
      <c r="P13" s="308">
        <f t="shared" si="1"/>
        <v>122.77841366618246</v>
      </c>
      <c r="Q13" s="307">
        <f t="shared" si="2"/>
        <v>603.22710987388166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214.73128548050897</v>
      </c>
      <c r="D14" s="312">
        <v>224.84</v>
      </c>
      <c r="E14" s="312">
        <v>181.18721138568341</v>
      </c>
      <c r="F14" s="312">
        <v>133.93800828749377</v>
      </c>
      <c r="G14" s="312">
        <v>205.85267991895384</v>
      </c>
      <c r="H14" s="312">
        <v>216.75595860743582</v>
      </c>
      <c r="I14" s="312">
        <v>152.41441561392026</v>
      </c>
      <c r="J14" s="312">
        <v>224.98934480075968</v>
      </c>
      <c r="K14" s="312">
        <v>981.57083881682081</v>
      </c>
      <c r="L14" s="312">
        <v>107.19243652461746</v>
      </c>
      <c r="M14" s="312">
        <v>349.23413251903497</v>
      </c>
      <c r="N14" s="313">
        <v>218.10936569296285</v>
      </c>
      <c r="O14" s="311">
        <f t="shared" si="0"/>
        <v>981.57083881682081</v>
      </c>
      <c r="P14" s="312">
        <f t="shared" si="1"/>
        <v>107.19243652461746</v>
      </c>
      <c r="Q14" s="311">
        <f t="shared" si="2"/>
        <v>267.56797313734933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249.13933256239227</v>
      </c>
      <c r="D15" s="292">
        <v>145.78097748833773</v>
      </c>
      <c r="E15" s="292">
        <v>124.8392684174124</v>
      </c>
      <c r="F15" s="292">
        <v>81.532471148798734</v>
      </c>
      <c r="G15" s="292">
        <v>252.02383670687209</v>
      </c>
      <c r="H15" s="292">
        <v>189.07695928786723</v>
      </c>
      <c r="I15" s="292">
        <v>146.30106995953938</v>
      </c>
      <c r="J15" s="292">
        <v>420.07133205114474</v>
      </c>
      <c r="K15" s="292">
        <v>698.22236425499182</v>
      </c>
      <c r="L15" s="292">
        <v>118.0680806135782</v>
      </c>
      <c r="M15" s="292"/>
      <c r="N15" s="293"/>
      <c r="O15" s="291">
        <f t="shared" si="0"/>
        <v>698.22236425499182</v>
      </c>
      <c r="P15" s="292">
        <f t="shared" si="1"/>
        <v>81.532471148798734</v>
      </c>
      <c r="Q15" s="291">
        <f t="shared" si="2"/>
        <v>242.50556924909347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351.46355464580063</v>
      </c>
      <c r="D16" s="292">
        <v>323.85087823246778</v>
      </c>
      <c r="E16" s="292">
        <v>269.85863592336779</v>
      </c>
      <c r="F16" s="292">
        <v>170.24934247510581</v>
      </c>
      <c r="G16" s="292">
        <v>472.20696122053994</v>
      </c>
      <c r="H16" s="292">
        <v>146.47205500132708</v>
      </c>
      <c r="I16" s="292">
        <v>270.82643588298163</v>
      </c>
      <c r="J16" s="292">
        <v>275.03665610362964</v>
      </c>
      <c r="K16" s="292">
        <v>1095.4810828353775</v>
      </c>
      <c r="L16" s="292">
        <v>123.28425613745112</v>
      </c>
      <c r="M16" s="292">
        <v>547.74896310730469</v>
      </c>
      <c r="N16" s="293">
        <v>309.32081480574925</v>
      </c>
      <c r="O16" s="291">
        <f t="shared" si="0"/>
        <v>1095.4810828353775</v>
      </c>
      <c r="P16" s="292">
        <f t="shared" si="1"/>
        <v>123.28425613745112</v>
      </c>
      <c r="Q16" s="291">
        <f t="shared" si="2"/>
        <v>362.98330303092524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353.99634810705777</v>
      </c>
      <c r="D18" s="292">
        <v>232.50648249931518</v>
      </c>
      <c r="E18" s="292">
        <v>214.1219839225696</v>
      </c>
      <c r="F18" s="292">
        <v>140.1236828968643</v>
      </c>
      <c r="G18" s="292">
        <v>252.29828521788281</v>
      </c>
      <c r="H18" s="292">
        <v>181.5394088007977</v>
      </c>
      <c r="I18" s="292">
        <v>201.04070287120359</v>
      </c>
      <c r="J18" s="292">
        <v>232.21505212336359</v>
      </c>
      <c r="K18" s="292">
        <v>1675.7391995911855</v>
      </c>
      <c r="L18" s="292">
        <v>106.58496107192754</v>
      </c>
      <c r="M18" s="292">
        <v>514.16938503013171</v>
      </c>
      <c r="N18" s="293">
        <v>306.55766440020284</v>
      </c>
      <c r="O18" s="291">
        <f t="shared" ref="O18:O39" si="3">MAX(C18:N18)</f>
        <v>1675.7391995911855</v>
      </c>
      <c r="P18" s="292">
        <f t="shared" ref="P18:P39" si="4">MIN(C18:N18)</f>
        <v>106.58496107192754</v>
      </c>
      <c r="Q18" s="291">
        <f t="shared" ref="Q18:Q39" si="5">AVERAGE(C18:N18)</f>
        <v>367.57442971104183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361.7481623844389</v>
      </c>
      <c r="D19" s="292">
        <v>215.32852625195341</v>
      </c>
      <c r="E19" s="292">
        <v>140.95214637143926</v>
      </c>
      <c r="F19" s="292">
        <v>147.93578349254136</v>
      </c>
      <c r="G19" s="292">
        <v>269.60671718222778</v>
      </c>
      <c r="H19" s="292">
        <v>192.86016947983958</v>
      </c>
      <c r="I19" s="292">
        <v>280.60559486982464</v>
      </c>
      <c r="J19" s="292">
        <v>642.14401006277205</v>
      </c>
      <c r="K19" s="292">
        <v>400.60071414014595</v>
      </c>
      <c r="L19" s="292">
        <v>245.94221816506371</v>
      </c>
      <c r="M19" s="292">
        <v>305.41512969014042</v>
      </c>
      <c r="N19" s="293">
        <v>241.90874024899253</v>
      </c>
      <c r="O19" s="291">
        <f t="shared" si="3"/>
        <v>642.14401006277205</v>
      </c>
      <c r="P19" s="292">
        <f t="shared" si="4"/>
        <v>140.95214637143926</v>
      </c>
      <c r="Q19" s="291">
        <f t="shared" si="5"/>
        <v>287.08732602828167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431.92086305556734</v>
      </c>
      <c r="D20" s="292">
        <v>199.64824682243557</v>
      </c>
      <c r="E20" s="292">
        <v>98.646094979624579</v>
      </c>
      <c r="F20" s="292">
        <v>174.8251897982455</v>
      </c>
      <c r="G20" s="292">
        <v>175.19406040910971</v>
      </c>
      <c r="H20" s="292">
        <v>224.76357351666462</v>
      </c>
      <c r="I20" s="292">
        <v>245.6663420202471</v>
      </c>
      <c r="J20" s="292">
        <v>843.21001652692667</v>
      </c>
      <c r="K20" s="292">
        <v>804.63622555029883</v>
      </c>
      <c r="L20" s="292">
        <v>297.20348585703493</v>
      </c>
      <c r="M20" s="292">
        <v>482.58157269211159</v>
      </c>
      <c r="N20" s="293">
        <v>501.29350718574375</v>
      </c>
      <c r="O20" s="291">
        <f t="shared" si="3"/>
        <v>843.21001652692667</v>
      </c>
      <c r="P20" s="292">
        <f t="shared" si="4"/>
        <v>98.646094979624579</v>
      </c>
      <c r="Q20" s="291">
        <f t="shared" si="5"/>
        <v>373.29909820116751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371.00515832240166</v>
      </c>
      <c r="D21" s="292">
        <v>219.23813389233572</v>
      </c>
      <c r="E21" s="292">
        <v>73.731737944669518</v>
      </c>
      <c r="F21" s="292">
        <v>91.889844599758035</v>
      </c>
      <c r="G21" s="292">
        <v>215.38010839355908</v>
      </c>
      <c r="H21" s="292">
        <v>165.92311214825912</v>
      </c>
      <c r="I21" s="292">
        <v>197.41995188015923</v>
      </c>
      <c r="J21" s="292">
        <v>630.47573444801924</v>
      </c>
      <c r="K21" s="292">
        <v>288.47158322401657</v>
      </c>
      <c r="L21" s="292">
        <v>151.84432919019488</v>
      </c>
      <c r="M21" s="292">
        <v>351.13074602497721</v>
      </c>
      <c r="N21" s="293">
        <v>257.69780547701015</v>
      </c>
      <c r="O21" s="291">
        <f t="shared" si="3"/>
        <v>630.47573444801924</v>
      </c>
      <c r="P21" s="292">
        <f t="shared" si="4"/>
        <v>73.731737944669518</v>
      </c>
      <c r="Q21" s="291">
        <f t="shared" si="5"/>
        <v>251.18402046211338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381.32710786035011</v>
      </c>
      <c r="D22" s="292">
        <v>428.90084224587088</v>
      </c>
      <c r="E22" s="292">
        <v>212.14041003503121</v>
      </c>
      <c r="F22" s="292">
        <v>228.36459122366523</v>
      </c>
      <c r="G22" s="292">
        <v>271.27018864265079</v>
      </c>
      <c r="H22" s="292">
        <v>376.47894598797484</v>
      </c>
      <c r="I22" s="292">
        <v>197.24595917647761</v>
      </c>
      <c r="J22" s="292">
        <v>435.25543776926071</v>
      </c>
      <c r="K22" s="292">
        <v>425.3571887832847</v>
      </c>
      <c r="L22" s="292">
        <v>250.75623275386536</v>
      </c>
      <c r="M22" s="292">
        <v>395.34007779775197</v>
      </c>
      <c r="N22" s="293">
        <v>248.23752385360081</v>
      </c>
      <c r="O22" s="291">
        <f t="shared" si="3"/>
        <v>435.25543776926071</v>
      </c>
      <c r="P22" s="292">
        <f t="shared" si="4"/>
        <v>197.24595917647761</v>
      </c>
      <c r="Q22" s="291">
        <f t="shared" si="5"/>
        <v>320.88954217748204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256.7027752046676</v>
      </c>
      <c r="D23" s="292">
        <v>201.30817201146587</v>
      </c>
      <c r="E23" s="292">
        <v>167.32405242618469</v>
      </c>
      <c r="F23" s="292">
        <v>84.146113866453476</v>
      </c>
      <c r="G23" s="292">
        <v>444.44854080162713</v>
      </c>
      <c r="H23" s="292">
        <v>216.54406765563547</v>
      </c>
      <c r="I23" s="292">
        <v>213.74409128256855</v>
      </c>
      <c r="J23" s="292">
        <v>463.07859550389304</v>
      </c>
      <c r="K23" s="292">
        <v>321.36966248045286</v>
      </c>
      <c r="L23" s="292">
        <v>196.7051859902171</v>
      </c>
      <c r="M23" s="292">
        <v>407.59198833760865</v>
      </c>
      <c r="N23" s="293">
        <v>346.41908465645184</v>
      </c>
      <c r="O23" s="291">
        <f t="shared" si="3"/>
        <v>463.07859550389304</v>
      </c>
      <c r="P23" s="292">
        <f t="shared" si="4"/>
        <v>84.146113866453476</v>
      </c>
      <c r="Q23" s="291">
        <f t="shared" si="5"/>
        <v>276.61519418476888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355.01250938133745</v>
      </c>
      <c r="D24" s="292">
        <v>320.50267991895385</v>
      </c>
      <c r="E24" s="292">
        <v>220.47962089502232</v>
      </c>
      <c r="F24" s="292">
        <v>62.170317963702537</v>
      </c>
      <c r="G24" s="292">
        <v>240.28382931264457</v>
      </c>
      <c r="H24" s="292">
        <v>208.96542290346551</v>
      </c>
      <c r="I24" s="292">
        <v>233.6515832240166</v>
      </c>
      <c r="J24" s="292">
        <v>495.99457843841378</v>
      </c>
      <c r="K24" s="292">
        <v>490.15439770745934</v>
      </c>
      <c r="L24" s="292">
        <v>134.61209226666384</v>
      </c>
      <c r="M24" s="292">
        <v>390.67368504525319</v>
      </c>
      <c r="N24" s="293">
        <v>298.6813389233576</v>
      </c>
      <c r="O24" s="291">
        <f t="shared" si="3"/>
        <v>495.99457843841378</v>
      </c>
      <c r="P24" s="292">
        <f t="shared" si="4"/>
        <v>62.170317963702537</v>
      </c>
      <c r="Q24" s="291">
        <f t="shared" si="5"/>
        <v>287.59850466502422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139.19461457911896</v>
      </c>
      <c r="D25" s="328">
        <v>141.12349358979787</v>
      </c>
      <c r="E25" s="306">
        <v>106.80772565898035</v>
      </c>
      <c r="F25" s="306">
        <v>126.98212345868457</v>
      </c>
      <c r="G25" s="306">
        <v>291.88802336657704</v>
      </c>
      <c r="H25" s="306">
        <v>194.60411367273616</v>
      </c>
      <c r="I25" s="306">
        <v>190.71275853190201</v>
      </c>
      <c r="J25" s="306">
        <v>173.12996496044988</v>
      </c>
      <c r="K25" s="306">
        <v>211.42045134885211</v>
      </c>
      <c r="L25" s="306">
        <v>131.79093583297339</v>
      </c>
      <c r="M25" s="306">
        <v>216.63681411283744</v>
      </c>
      <c r="N25" s="316">
        <v>296.57735143027554</v>
      </c>
      <c r="O25" s="305">
        <f t="shared" si="3"/>
        <v>296.57735143027554</v>
      </c>
      <c r="P25" s="306">
        <f t="shared" si="4"/>
        <v>106.80772565898035</v>
      </c>
      <c r="Q25" s="305">
        <f t="shared" si="5"/>
        <v>185.07236421193213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413.70794578438415</v>
      </c>
      <c r="D26" s="295">
        <v>289.92537544622758</v>
      </c>
      <c r="E26" s="295">
        <v>105.48153621496881</v>
      </c>
      <c r="F26" s="295">
        <v>256.24992586021438</v>
      </c>
      <c r="G26" s="295">
        <v>223.3543977074593</v>
      </c>
      <c r="H26" s="295">
        <v>115.88249551693136</v>
      </c>
      <c r="I26" s="295">
        <v>204.00780547701009</v>
      </c>
      <c r="J26" s="295">
        <v>351.89951720402024</v>
      </c>
      <c r="K26" s="295">
        <v>785.00384264602883</v>
      </c>
      <c r="L26" s="295">
        <v>758.72264434617421</v>
      </c>
      <c r="M26" s="295">
        <v>673.28721138568346</v>
      </c>
      <c r="N26" s="319">
        <v>680.1</v>
      </c>
      <c r="O26" s="294">
        <f t="shared" si="3"/>
        <v>785.00384264602883</v>
      </c>
      <c r="P26" s="295">
        <f t="shared" si="4"/>
        <v>105.48153621496881</v>
      </c>
      <c r="Q26" s="294">
        <f t="shared" si="5"/>
        <v>404.80189146575862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362.64946057561377</v>
      </c>
      <c r="D27" s="292">
        <v>303.68728455128968</v>
      </c>
      <c r="E27" s="292">
        <v>73.79953557283622</v>
      </c>
      <c r="F27" s="292">
        <v>163.14727698035205</v>
      </c>
      <c r="G27" s="292">
        <v>104.23348007043494</v>
      </c>
      <c r="H27" s="292">
        <v>88.488679830067255</v>
      </c>
      <c r="I27" s="292">
        <v>258.16407211779313</v>
      </c>
      <c r="J27" s="292">
        <v>362.16062121309187</v>
      </c>
      <c r="K27" s="292">
        <v>735.18191216277205</v>
      </c>
      <c r="L27" s="292">
        <v>896.36732762309703</v>
      </c>
      <c r="M27" s="292">
        <v>875.42946290327302</v>
      </c>
      <c r="N27" s="293">
        <v>885.4948353950266</v>
      </c>
      <c r="O27" s="291">
        <f t="shared" si="3"/>
        <v>896.36732762309703</v>
      </c>
      <c r="P27" s="292">
        <f t="shared" si="4"/>
        <v>73.79953557283622</v>
      </c>
      <c r="Q27" s="291">
        <f t="shared" si="5"/>
        <v>425.73366241630401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305.21643240514754</v>
      </c>
      <c r="D28" s="292">
        <v>302.03734070107612</v>
      </c>
      <c r="E28" s="292">
        <v>61.455676851790386</v>
      </c>
      <c r="F28" s="292">
        <v>213.37805385587856</v>
      </c>
      <c r="G28" s="292">
        <v>301.70908113033801</v>
      </c>
      <c r="H28" s="292">
        <v>68.340473117176572</v>
      </c>
      <c r="I28" s="292">
        <v>196.67845337678509</v>
      </c>
      <c r="J28" s="292">
        <v>282.88024637217552</v>
      </c>
      <c r="K28" s="292">
        <v>734.11101518790667</v>
      </c>
      <c r="L28" s="292">
        <v>780.11679584650426</v>
      </c>
      <c r="M28" s="292">
        <v>940.37616229203161</v>
      </c>
      <c r="N28" s="293">
        <v>745.4101867280765</v>
      </c>
      <c r="O28" s="291">
        <f t="shared" si="3"/>
        <v>940.37616229203161</v>
      </c>
      <c r="P28" s="292">
        <f t="shared" si="4"/>
        <v>61.455676851790386</v>
      </c>
      <c r="Q28" s="291">
        <f t="shared" si="5"/>
        <v>410.97582648874049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421.7565422903466</v>
      </c>
      <c r="D29" s="292">
        <v>410.10267991895381</v>
      </c>
      <c r="E29" s="292">
        <v>130.90395782768866</v>
      </c>
      <c r="F29" s="292">
        <v>120.01250938133744</v>
      </c>
      <c r="G29" s="292">
        <v>189.29951720402019</v>
      </c>
      <c r="H29" s="292">
        <v>119.21886431509583</v>
      </c>
      <c r="I29" s="292">
        <v>338.28436553555889</v>
      </c>
      <c r="J29" s="292">
        <v>389.94399373371567</v>
      </c>
      <c r="K29" s="292">
        <v>1017.3778819368447</v>
      </c>
      <c r="L29" s="292">
        <v>1154.2778819368446</v>
      </c>
      <c r="M29" s="292">
        <v>1148.9540873857625</v>
      </c>
      <c r="N29" s="293">
        <v>1298.5470891568505</v>
      </c>
      <c r="O29" s="291">
        <f t="shared" si="3"/>
        <v>1298.5470891568505</v>
      </c>
      <c r="P29" s="292">
        <f t="shared" si="4"/>
        <v>119.21886431509583</v>
      </c>
      <c r="Q29" s="291">
        <f t="shared" si="5"/>
        <v>561.55661421858497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182.88962882591653</v>
      </c>
      <c r="D30" s="292">
        <v>196.05262314968883</v>
      </c>
      <c r="E30" s="292">
        <v>171.0227766016838</v>
      </c>
      <c r="F30" s="292">
        <v>176.5227766016838</v>
      </c>
      <c r="G30" s="292">
        <v>322.01872336272726</v>
      </c>
      <c r="H30" s="292">
        <v>96.518864315095826</v>
      </c>
      <c r="I30" s="292">
        <v>210.63282347242827</v>
      </c>
      <c r="J30" s="292">
        <v>186.19573444801932</v>
      </c>
      <c r="K30" s="292">
        <v>391.71071705534962</v>
      </c>
      <c r="L30" s="292">
        <v>195.38279410038925</v>
      </c>
      <c r="M30" s="292">
        <v>229.7188643150958</v>
      </c>
      <c r="N30" s="293">
        <v>271.07962089502234</v>
      </c>
      <c r="O30" s="291">
        <f t="shared" si="3"/>
        <v>391.71071705534962</v>
      </c>
      <c r="P30" s="292">
        <f t="shared" si="4"/>
        <v>96.518864315095826</v>
      </c>
      <c r="Q30" s="291">
        <f t="shared" si="5"/>
        <v>219.14549559525838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209.47043708994238</v>
      </c>
      <c r="D31" s="292">
        <v>142.96912582213079</v>
      </c>
      <c r="E31" s="292">
        <v>128.40033274783877</v>
      </c>
      <c r="F31" s="292">
        <v>108.76112641246371</v>
      </c>
      <c r="G31" s="292">
        <v>332.09927096304745</v>
      </c>
      <c r="H31" s="292">
        <v>117.68678733394293</v>
      </c>
      <c r="I31" s="292">
        <v>214.52602619165327</v>
      </c>
      <c r="J31" s="292">
        <v>292.47355028639447</v>
      </c>
      <c r="K31" s="292">
        <v>251.15223337536554</v>
      </c>
      <c r="L31" s="292">
        <v>206.20261243554492</v>
      </c>
      <c r="M31" s="292">
        <v>232.52117049472164</v>
      </c>
      <c r="N31" s="293">
        <v>273.89440591370254</v>
      </c>
      <c r="O31" s="291">
        <f t="shared" si="3"/>
        <v>332.09927096304745</v>
      </c>
      <c r="P31" s="292">
        <f t="shared" si="4"/>
        <v>108.76112641246371</v>
      </c>
      <c r="Q31" s="291">
        <f t="shared" si="5"/>
        <v>209.17975658889569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267.24243652461746</v>
      </c>
      <c r="D32" s="292">
        <v>246.56810097358931</v>
      </c>
      <c r="E32" s="292">
        <v>140.61087136662869</v>
      </c>
      <c r="F32" s="292">
        <v>226.92254300796992</v>
      </c>
      <c r="G32" s="292">
        <v>372.76934480075965</v>
      </c>
      <c r="H32" s="292">
        <v>95.067211385683379</v>
      </c>
      <c r="I32" s="292">
        <v>421.9492586021438</v>
      </c>
      <c r="J32" s="292">
        <v>345.16573444801935</v>
      </c>
      <c r="K32" s="292">
        <v>391.58267991895389</v>
      </c>
      <c r="L32" s="292">
        <v>189.72382931264457</v>
      </c>
      <c r="M32" s="292">
        <v>355.55451449942802</v>
      </c>
      <c r="N32" s="293">
        <v>393.60951720402022</v>
      </c>
      <c r="O32" s="291">
        <f t="shared" si="3"/>
        <v>421.9492586021438</v>
      </c>
      <c r="P32" s="292">
        <f t="shared" si="4"/>
        <v>95.067211385683379</v>
      </c>
      <c r="Q32" s="291">
        <f t="shared" si="5"/>
        <v>287.23050350370482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155.92274337985111</v>
      </c>
      <c r="D33" s="292">
        <v>168.29233497497904</v>
      </c>
      <c r="E33" s="292">
        <v>139.7161556242109</v>
      </c>
      <c r="F33" s="292">
        <v>308.40530016276841</v>
      </c>
      <c r="G33" s="292">
        <v>331.97873099911072</v>
      </c>
      <c r="H33" s="292">
        <v>36.821592013572229</v>
      </c>
      <c r="I33" s="292">
        <v>233.43859887384102</v>
      </c>
      <c r="J33" s="292">
        <v>169.37442126293655</v>
      </c>
      <c r="K33" s="292">
        <v>238.46686811550359</v>
      </c>
      <c r="L33" s="292">
        <v>127.60347144304058</v>
      </c>
      <c r="M33" s="292">
        <v>236.16707914208749</v>
      </c>
      <c r="N33" s="293">
        <v>218.01941747822721</v>
      </c>
      <c r="O33" s="291">
        <f t="shared" si="3"/>
        <v>331.97873099911072</v>
      </c>
      <c r="P33" s="292">
        <f t="shared" si="4"/>
        <v>36.821592013572229</v>
      </c>
      <c r="Q33" s="291">
        <f t="shared" si="5"/>
        <v>197.01722612251072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272.02292992280752</v>
      </c>
      <c r="D34" s="292">
        <v>183.74128548050902</v>
      </c>
      <c r="E34" s="292">
        <v>110.62761623949552</v>
      </c>
      <c r="F34" s="292">
        <v>134.73925411794167</v>
      </c>
      <c r="G34" s="292">
        <v>335.22351412871984</v>
      </c>
      <c r="H34" s="292">
        <v>64.068931924611149</v>
      </c>
      <c r="I34" s="292">
        <v>159.96802778041129</v>
      </c>
      <c r="J34" s="292">
        <v>108.25277660168382</v>
      </c>
      <c r="K34" s="292">
        <v>280.72158322401657</v>
      </c>
      <c r="L34" s="292">
        <v>184.52295432513591</v>
      </c>
      <c r="M34" s="292">
        <v>274.9688189614875</v>
      </c>
      <c r="N34" s="293">
        <v>243.88262314968875</v>
      </c>
      <c r="O34" s="291">
        <f t="shared" si="3"/>
        <v>335.22351412871984</v>
      </c>
      <c r="P34" s="292">
        <f t="shared" si="4"/>
        <v>64.068931924611149</v>
      </c>
      <c r="Q34" s="291">
        <f t="shared" si="5"/>
        <v>196.06169298804238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191.69526231496889</v>
      </c>
      <c r="D35" s="292">
        <v>146.44893192461114</v>
      </c>
      <c r="E35" s="292">
        <v>69.748931924611128</v>
      </c>
      <c r="F35" s="292">
        <v>112.72925411794168</v>
      </c>
      <c r="G35" s="292">
        <v>100.82277660168381</v>
      </c>
      <c r="H35" s="292">
        <v>88.752623149688787</v>
      </c>
      <c r="I35" s="292">
        <v>184.01872336272723</v>
      </c>
      <c r="J35" s="292">
        <v>180.71071705534973</v>
      </c>
      <c r="K35" s="292">
        <v>364.3107170553497</v>
      </c>
      <c r="L35" s="292">
        <v>295.01071705534969</v>
      </c>
      <c r="M35" s="292">
        <v>258.41886431509585</v>
      </c>
      <c r="N35" s="293">
        <v>184.11886431509586</v>
      </c>
      <c r="O35" s="291">
        <f t="shared" si="3"/>
        <v>364.3107170553497</v>
      </c>
      <c r="P35" s="292">
        <f t="shared" si="4"/>
        <v>69.748931924611128</v>
      </c>
      <c r="Q35" s="291">
        <f t="shared" si="5"/>
        <v>181.39886526603945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195.2889362388857</v>
      </c>
      <c r="D36" s="292">
        <v>243.39284914601606</v>
      </c>
      <c r="E36" s="292">
        <v>107.07318217304304</v>
      </c>
      <c r="F36" s="292">
        <v>240.69458792629987</v>
      </c>
      <c r="G36" s="292">
        <v>307.70635899560813</v>
      </c>
      <c r="H36" s="292">
        <v>60.293205874965196</v>
      </c>
      <c r="I36" s="292">
        <v>150.08473578241109</v>
      </c>
      <c r="J36" s="292">
        <v>69.6849544720327</v>
      </c>
      <c r="K36" s="292">
        <v>224.87858878145494</v>
      </c>
      <c r="L36" s="292">
        <v>119.13252351284281</v>
      </c>
      <c r="M36" s="292">
        <v>290.91929463765297</v>
      </c>
      <c r="N36" s="293">
        <v>191.82736440894666</v>
      </c>
      <c r="O36" s="291">
        <f t="shared" si="3"/>
        <v>307.70635899560813</v>
      </c>
      <c r="P36" s="292">
        <f t="shared" si="4"/>
        <v>60.293205874965196</v>
      </c>
      <c r="Q36" s="291">
        <f t="shared" si="5"/>
        <v>183.41471516251326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385.09523006953737</v>
      </c>
      <c r="D37" s="292">
        <v>171.66237989214483</v>
      </c>
      <c r="E37" s="292">
        <v>74.830742868470011</v>
      </c>
      <c r="F37" s="292">
        <v>159.88159991581159</v>
      </c>
      <c r="G37" s="292">
        <v>333.39940442840776</v>
      </c>
      <c r="H37" s="292">
        <v>47.857906816891052</v>
      </c>
      <c r="I37" s="292">
        <v>119.66722477311994</v>
      </c>
      <c r="J37" s="292">
        <v>135.96345861141978</v>
      </c>
      <c r="K37" s="292">
        <v>310.55547312386108</v>
      </c>
      <c r="L37" s="292">
        <v>166.11181229362887</v>
      </c>
      <c r="M37" s="292">
        <v>222.00279883586455</v>
      </c>
      <c r="N37" s="293">
        <v>304.19563936557665</v>
      </c>
      <c r="O37" s="291">
        <f t="shared" si="3"/>
        <v>385.09523006953737</v>
      </c>
      <c r="P37" s="292">
        <f t="shared" si="4"/>
        <v>47.857906816891052</v>
      </c>
      <c r="Q37" s="291">
        <f t="shared" si="5"/>
        <v>202.60197258289449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283.80925411794163</v>
      </c>
      <c r="D38" s="292">
        <v>100.55354300796989</v>
      </c>
      <c r="E38" s="292">
        <v>107.44064434617414</v>
      </c>
      <c r="F38" s="292">
        <v>187.93341325190346</v>
      </c>
      <c r="G38" s="292">
        <v>154.64393834703355</v>
      </c>
      <c r="H38" s="292">
        <v>96.929628825916524</v>
      </c>
      <c r="I38" s="292">
        <v>90.602864315095815</v>
      </c>
      <c r="J38" s="292">
        <v>152.75311214825908</v>
      </c>
      <c r="K38" s="292">
        <v>155.76451449942806</v>
      </c>
      <c r="L38" s="292">
        <v>213.69708915685027</v>
      </c>
      <c r="M38" s="292">
        <v>338.67950018614829</v>
      </c>
      <c r="N38" s="293">
        <v>374.24893192461116</v>
      </c>
      <c r="O38" s="291">
        <f t="shared" si="3"/>
        <v>374.24893192461116</v>
      </c>
      <c r="P38" s="292">
        <f t="shared" si="4"/>
        <v>90.602864315095815</v>
      </c>
      <c r="Q38" s="291">
        <f t="shared" si="5"/>
        <v>188.08803617727767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311.32567535730232</v>
      </c>
      <c r="D39" s="306">
        <v>341.81718177542621</v>
      </c>
      <c r="E39" s="306">
        <v>144.78747784302627</v>
      </c>
      <c r="F39" s="306">
        <v>351.51744840431309</v>
      </c>
      <c r="G39" s="306">
        <v>2209.7081365385689</v>
      </c>
      <c r="H39" s="306">
        <v>85.419946453223631</v>
      </c>
      <c r="I39" s="306">
        <v>147.28389613979314</v>
      </c>
      <c r="J39" s="306">
        <v>178.12560202494475</v>
      </c>
      <c r="K39" s="306">
        <v>309.65133009846335</v>
      </c>
      <c r="L39" s="306">
        <v>186.64398099225642</v>
      </c>
      <c r="M39" s="306">
        <v>291.6127842040097</v>
      </c>
      <c r="N39" s="316">
        <v>326.91084727401164</v>
      </c>
      <c r="O39" s="305">
        <f t="shared" si="3"/>
        <v>2209.7081365385689</v>
      </c>
      <c r="P39" s="306">
        <f t="shared" si="4"/>
        <v>85.419946453223631</v>
      </c>
      <c r="Q39" s="305">
        <f t="shared" si="5"/>
        <v>407.06702559211163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399.49859174940605</v>
      </c>
      <c r="D41" s="312">
        <v>301.8397652436729</v>
      </c>
      <c r="E41" s="312">
        <v>102.36806136808828</v>
      </c>
      <c r="F41" s="312">
        <v>140.61105965356535</v>
      </c>
      <c r="G41" s="312">
        <v>434.73567485347257</v>
      </c>
      <c r="H41" s="312">
        <v>240.86104756114756</v>
      </c>
      <c r="I41" s="312">
        <v>252.63131552823157</v>
      </c>
      <c r="J41" s="312">
        <v>464.03302716774652</v>
      </c>
      <c r="K41" s="312">
        <v>1130.1182485511365</v>
      </c>
      <c r="L41" s="312">
        <v>1203.2840390787724</v>
      </c>
      <c r="M41" s="312">
        <v>1005.0106953156189</v>
      </c>
      <c r="N41" s="313">
        <v>957.5382115420083</v>
      </c>
      <c r="O41" s="311">
        <f t="shared" ref="O41:O56" si="6">MAX(C41:N41)</f>
        <v>1203.2840390787724</v>
      </c>
      <c r="P41" s="312">
        <f t="shared" ref="P41:P56" si="7">MIN(C41:N41)</f>
        <v>102.36806136808828</v>
      </c>
      <c r="Q41" s="311">
        <f t="shared" ref="Q41:Q56" si="8">AVERAGE(C41:N41)</f>
        <v>552.71081146773895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262.13894248608324</v>
      </c>
      <c r="D42" s="292">
        <v>226.45848819416807</v>
      </c>
      <c r="E42" s="292">
        <v>80.594208762246481</v>
      </c>
      <c r="F42" s="292">
        <v>94.630905391878414</v>
      </c>
      <c r="G42" s="292">
        <v>165.32967212112442</v>
      </c>
      <c r="H42" s="292">
        <v>110.60582439719499</v>
      </c>
      <c r="I42" s="292">
        <v>163.65782272933822</v>
      </c>
      <c r="J42" s="292">
        <v>574.94758685968134</v>
      </c>
      <c r="K42" s="292">
        <v>1036.5420576694369</v>
      </c>
      <c r="L42" s="292">
        <v>946.79300227576005</v>
      </c>
      <c r="M42" s="292">
        <v>626.84696296478626</v>
      </c>
      <c r="N42" s="293">
        <v>905.69272597817269</v>
      </c>
      <c r="O42" s="291">
        <f t="shared" si="6"/>
        <v>1036.5420576694369</v>
      </c>
      <c r="P42" s="292">
        <f t="shared" si="7"/>
        <v>80.594208762246481</v>
      </c>
      <c r="Q42" s="291">
        <f t="shared" si="8"/>
        <v>432.8531833191559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198.8695883981643</v>
      </c>
      <c r="D43" s="292">
        <v>108.91049841983084</v>
      </c>
      <c r="E43" s="292">
        <v>95.778963061037629</v>
      </c>
      <c r="F43" s="292">
        <v>197.94179376281653</v>
      </c>
      <c r="G43" s="292">
        <v>80.539801132989041</v>
      </c>
      <c r="H43" s="292">
        <v>112.80163360533868</v>
      </c>
      <c r="I43" s="292">
        <v>202.5301299004642</v>
      </c>
      <c r="J43" s="292">
        <v>156.16898439723749</v>
      </c>
      <c r="K43" s="292">
        <v>239.13954155045499</v>
      </c>
      <c r="L43" s="292">
        <v>246.26216100191874</v>
      </c>
      <c r="M43" s="292">
        <v>281.70343868501197</v>
      </c>
      <c r="N43" s="293">
        <v>226.68325227318832</v>
      </c>
      <c r="O43" s="291">
        <f t="shared" si="6"/>
        <v>281.70343868501197</v>
      </c>
      <c r="P43" s="292">
        <f t="shared" si="7"/>
        <v>80.539801132989041</v>
      </c>
      <c r="Q43" s="291">
        <f t="shared" si="8"/>
        <v>178.94414884903776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259.5707544803526</v>
      </c>
      <c r="D44" s="292">
        <v>144.62689865681139</v>
      </c>
      <c r="E44" s="292">
        <v>157.02671742690384</v>
      </c>
      <c r="F44" s="292">
        <v>139.89937217802054</v>
      </c>
      <c r="G44" s="292">
        <v>216.97654751750312</v>
      </c>
      <c r="H44" s="292">
        <v>178.42481773081477</v>
      </c>
      <c r="I44" s="292">
        <v>143.64521326759183</v>
      </c>
      <c r="J44" s="292">
        <v>139.45192413938631</v>
      </c>
      <c r="K44" s="292">
        <v>747.28356768575793</v>
      </c>
      <c r="L44" s="292">
        <v>310.30621695504016</v>
      </c>
      <c r="M44" s="292">
        <v>395.65941599265494</v>
      </c>
      <c r="N44" s="293">
        <v>641.31326387005367</v>
      </c>
      <c r="O44" s="291">
        <f t="shared" si="6"/>
        <v>747.28356768575793</v>
      </c>
      <c r="P44" s="292">
        <f t="shared" si="7"/>
        <v>139.45192413938631</v>
      </c>
      <c r="Q44" s="291">
        <f t="shared" si="8"/>
        <v>289.5153924917409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166.14018454301964</v>
      </c>
      <c r="D45" s="292">
        <v>104.63693448007595</v>
      </c>
      <c r="E45" s="292">
        <v>64.44264434617412</v>
      </c>
      <c r="F45" s="321">
        <v>297.24844599758046</v>
      </c>
      <c r="G45" s="292">
        <v>205.90228815319921</v>
      </c>
      <c r="H45" s="292">
        <v>108.80962089502233</v>
      </c>
      <c r="I45" s="292">
        <v>213.56359600749906</v>
      </c>
      <c r="J45" s="297">
        <v>126.29128548050898</v>
      </c>
      <c r="K45" s="292">
        <v>137.9378054770101</v>
      </c>
      <c r="L45" s="297">
        <v>98.912567385564103</v>
      </c>
      <c r="M45" s="292"/>
      <c r="N45" s="322">
        <v>341.3755958607436</v>
      </c>
      <c r="O45" s="291">
        <f t="shared" si="6"/>
        <v>341.3755958607436</v>
      </c>
      <c r="P45" s="292">
        <f t="shared" si="7"/>
        <v>64.44264434617412</v>
      </c>
      <c r="Q45" s="302">
        <f t="shared" si="8"/>
        <v>169.56917896603616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218.69708842797968</v>
      </c>
      <c r="D46" s="306">
        <v>156.01935942949623</v>
      </c>
      <c r="E46" s="306">
        <v>127.84182274216299</v>
      </c>
      <c r="F46" s="306">
        <v>137.51402808729429</v>
      </c>
      <c r="G46" s="306">
        <v>149.01250416913604</v>
      </c>
      <c r="H46" s="306">
        <v>137.48216296624537</v>
      </c>
      <c r="I46" s="306">
        <v>240.80160768244576</v>
      </c>
      <c r="J46" s="306">
        <v>91.880188032960078</v>
      </c>
      <c r="K46" s="306">
        <v>267.99076209762927</v>
      </c>
      <c r="L46" s="306">
        <v>445.10366607171068</v>
      </c>
      <c r="M46" s="306">
        <v>271.39691256194646</v>
      </c>
      <c r="N46" s="316">
        <v>524.64222644637914</v>
      </c>
      <c r="O46" s="305">
        <f t="shared" si="6"/>
        <v>524.64222644637914</v>
      </c>
      <c r="P46" s="306">
        <f t="shared" si="7"/>
        <v>91.880188032960078</v>
      </c>
      <c r="Q46" s="305">
        <f t="shared" si="8"/>
        <v>230.69852739294888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314.03761623949549</v>
      </c>
      <c r="D47" s="295">
        <v>300.25763771102675</v>
      </c>
      <c r="E47" s="295">
        <v>92.482644346174126</v>
      </c>
      <c r="F47" s="295">
        <v>119.09962882591653</v>
      </c>
      <c r="G47" s="295">
        <v>139.55721138568339</v>
      </c>
      <c r="H47" s="295">
        <v>139.41534803926913</v>
      </c>
      <c r="I47" s="295">
        <v>214.49936569296281</v>
      </c>
      <c r="J47" s="295">
        <v>89.242794100389233</v>
      </c>
      <c r="K47" s="323">
        <v>616.20936569296293</v>
      </c>
      <c r="L47" s="324">
        <v>429.13277660168382</v>
      </c>
      <c r="M47" s="295">
        <v>367.76395782768867</v>
      </c>
      <c r="N47" s="319">
        <v>897.5253754462276</v>
      </c>
      <c r="O47" s="294">
        <f t="shared" si="6"/>
        <v>897.5253754462276</v>
      </c>
      <c r="P47" s="295">
        <f t="shared" si="7"/>
        <v>89.242794100389233</v>
      </c>
      <c r="Q47" s="294">
        <f t="shared" si="8"/>
        <v>309.93531015912339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219.21886431509583</v>
      </c>
      <c r="D48" s="292">
        <v>263.02830516164101</v>
      </c>
      <c r="E48" s="292">
        <v>84.718100973589301</v>
      </c>
      <c r="F48" s="292">
        <v>81.020108393559099</v>
      </c>
      <c r="G48" s="292">
        <v>100.77962089502233</v>
      </c>
      <c r="H48" s="292">
        <v>113.37761623949552</v>
      </c>
      <c r="I48" s="292">
        <v>221.03802778041134</v>
      </c>
      <c r="J48" s="292">
        <v>157.09844599758048</v>
      </c>
      <c r="K48" s="292">
        <v>548.81872336272727</v>
      </c>
      <c r="L48" s="292">
        <v>403.38382931264459</v>
      </c>
      <c r="M48" s="292">
        <v>460.14897554939529</v>
      </c>
      <c r="N48" s="293">
        <v>651.20957344480189</v>
      </c>
      <c r="O48" s="311">
        <f t="shared" si="6"/>
        <v>651.20957344480189</v>
      </c>
      <c r="P48" s="312">
        <f t="shared" si="7"/>
        <v>81.020108393559099</v>
      </c>
      <c r="Q48" s="311">
        <f t="shared" si="8"/>
        <v>275.32001595216366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183.77762650832685</v>
      </c>
      <c r="D49" s="292">
        <v>100.64156155084942</v>
      </c>
      <c r="E49" s="292">
        <v>75.736630287518238</v>
      </c>
      <c r="F49" s="292">
        <v>137.02928911231922</v>
      </c>
      <c r="G49" s="292">
        <v>103.48521820987366</v>
      </c>
      <c r="H49" s="292">
        <v>133.15635153845861</v>
      </c>
      <c r="I49" s="292">
        <v>172.11882212240226</v>
      </c>
      <c r="J49" s="292">
        <v>73.738561843655802</v>
      </c>
      <c r="K49" s="292">
        <v>452.11535208210677</v>
      </c>
      <c r="L49" s="292">
        <v>225.84809794071916</v>
      </c>
      <c r="M49" s="292">
        <v>399.09185841546753</v>
      </c>
      <c r="N49" s="293">
        <v>705.10786348314889</v>
      </c>
      <c r="O49" s="291">
        <f t="shared" si="6"/>
        <v>705.10786348314889</v>
      </c>
      <c r="P49" s="292">
        <f t="shared" si="7"/>
        <v>73.738561843655802</v>
      </c>
      <c r="Q49" s="291">
        <f t="shared" si="8"/>
        <v>230.15393609123717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212.81488793739919</v>
      </c>
      <c r="D50" s="292">
        <v>177.25601732084274</v>
      </c>
      <c r="E50" s="292">
        <v>94.277727521447318</v>
      </c>
      <c r="F50" s="292">
        <v>230.36898906544636</v>
      </c>
      <c r="G50" s="292">
        <v>240.5251523511069</v>
      </c>
      <c r="H50" s="292">
        <v>316.47538192075797</v>
      </c>
      <c r="I50" s="292">
        <v>102.59294175339264</v>
      </c>
      <c r="J50" s="292">
        <v>162.64946545514204</v>
      </c>
      <c r="K50" s="292">
        <v>268.6379181004886</v>
      </c>
      <c r="L50" s="292">
        <v>587.45428012437424</v>
      </c>
      <c r="M50" s="292">
        <v>219.77395316070462</v>
      </c>
      <c r="N50" s="293">
        <v>745.35342370627438</v>
      </c>
      <c r="O50" s="291">
        <f t="shared" si="6"/>
        <v>745.35342370627438</v>
      </c>
      <c r="P50" s="292">
        <f t="shared" si="7"/>
        <v>94.277727521447318</v>
      </c>
      <c r="Q50" s="291">
        <f t="shared" si="8"/>
        <v>279.84834486811474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141.3515362149688</v>
      </c>
      <c r="D51" s="292">
        <v>135.33535229097171</v>
      </c>
      <c r="E51" s="292">
        <v>56.039635899560814</v>
      </c>
      <c r="F51" s="292">
        <v>76.15292992280753</v>
      </c>
      <c r="G51" s="292">
        <v>73.5481009735893</v>
      </c>
      <c r="H51" s="292">
        <v>99.559628825916533</v>
      </c>
      <c r="I51" s="292">
        <v>147.43451449942808</v>
      </c>
      <c r="J51" s="292">
        <v>131.90951720402023</v>
      </c>
      <c r="K51" s="292">
        <v>240.14595860743583</v>
      </c>
      <c r="L51" s="292">
        <v>284.18395782768863</v>
      </c>
      <c r="M51" s="292">
        <v>269.23435960074994</v>
      </c>
      <c r="N51" s="293">
        <v>591.36078054770098</v>
      </c>
      <c r="O51" s="291">
        <f t="shared" si="6"/>
        <v>591.36078054770098</v>
      </c>
      <c r="P51" s="292">
        <f t="shared" si="7"/>
        <v>56.039635899560814</v>
      </c>
      <c r="Q51" s="291">
        <f t="shared" si="8"/>
        <v>187.18802270123652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393.8118723362727</v>
      </c>
      <c r="D52" s="292">
        <v>170.68107170553498</v>
      </c>
      <c r="E52" s="292">
        <v>110.56869383470335</v>
      </c>
      <c r="F52" s="292">
        <v>161.21737944669528</v>
      </c>
      <c r="G52" s="292">
        <v>168.50267991895385</v>
      </c>
      <c r="H52" s="292">
        <v>109.19844599758046</v>
      </c>
      <c r="I52" s="292">
        <v>152.45795188015927</v>
      </c>
      <c r="J52" s="292">
        <v>96.322776601683813</v>
      </c>
      <c r="K52" s="292">
        <v>304.39700858609984</v>
      </c>
      <c r="L52" s="292">
        <v>197.91810097358928</v>
      </c>
      <c r="M52" s="292">
        <v>244.38884365535557</v>
      </c>
      <c r="N52" s="293">
        <v>398.12010839355906</v>
      </c>
      <c r="O52" s="291">
        <f t="shared" si="6"/>
        <v>398.12010839355906</v>
      </c>
      <c r="P52" s="292">
        <f t="shared" si="7"/>
        <v>96.322776601683813</v>
      </c>
      <c r="Q52" s="291">
        <f t="shared" si="8"/>
        <v>208.96541111084898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151.40153621496884</v>
      </c>
      <c r="D53" s="292">
        <v>149.12229987505518</v>
      </c>
      <c r="E53" s="292">
        <v>84.261730099485192</v>
      </c>
      <c r="F53" s="292">
        <v>88.667199896392887</v>
      </c>
      <c r="G53" s="325">
        <v>84.936194834475742</v>
      </c>
      <c r="H53" s="326">
        <v>95.3129552934559</v>
      </c>
      <c r="I53" s="292">
        <v>102.31798398995912</v>
      </c>
      <c r="J53" s="292">
        <v>90.309481307157029</v>
      </c>
      <c r="K53" s="292">
        <v>229.00286953993751</v>
      </c>
      <c r="L53" s="297">
        <v>135.7688880667566</v>
      </c>
      <c r="M53" s="292">
        <v>158.05315300454797</v>
      </c>
      <c r="N53" s="293">
        <v>268.26585972796062</v>
      </c>
      <c r="O53" s="291">
        <f t="shared" si="6"/>
        <v>268.26585972796062</v>
      </c>
      <c r="P53" s="292">
        <f t="shared" si="7"/>
        <v>84.261730099485192</v>
      </c>
      <c r="Q53" s="291">
        <f t="shared" si="8"/>
        <v>136.45167932084604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215.3</v>
      </c>
      <c r="D54" s="292">
        <v>93.002687708123801</v>
      </c>
      <c r="E54" s="292">
        <v>58.002687708123808</v>
      </c>
      <c r="F54" s="292">
        <v>322.082567385564</v>
      </c>
      <c r="G54" s="292">
        <v>120.91519305237608</v>
      </c>
      <c r="H54" s="292">
        <v>181.38816618912483</v>
      </c>
      <c r="I54" s="292">
        <v>291.00881896148752</v>
      </c>
      <c r="J54" s="292">
        <v>180.40268770812378</v>
      </c>
      <c r="K54" s="292">
        <v>218.41872336272726</v>
      </c>
      <c r="L54" s="292">
        <v>286.61737944669528</v>
      </c>
      <c r="M54" s="292">
        <v>355.98816618912485</v>
      </c>
      <c r="N54" s="293">
        <v>254.73796208950222</v>
      </c>
      <c r="O54" s="291">
        <f t="shared" si="6"/>
        <v>355.98816618912485</v>
      </c>
      <c r="P54" s="292">
        <f t="shared" si="7"/>
        <v>58.002687708123808</v>
      </c>
      <c r="Q54" s="291">
        <f t="shared" si="8"/>
        <v>214.82208665008113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210.21047533805046</v>
      </c>
      <c r="D55" s="292">
        <v>90.999426415073302</v>
      </c>
      <c r="E55" s="292">
        <v>110.40035077756828</v>
      </c>
      <c r="F55" s="292">
        <v>116.74066234520296</v>
      </c>
      <c r="G55" s="292">
        <v>98.392674097628714</v>
      </c>
      <c r="H55" s="292">
        <v>230.13707046798885</v>
      </c>
      <c r="I55" s="292">
        <v>280.87071127822639</v>
      </c>
      <c r="J55" s="292">
        <v>200.08626223316426</v>
      </c>
      <c r="K55" s="292">
        <v>224.06621229920225</v>
      </c>
      <c r="L55" s="292">
        <v>480.33862497691683</v>
      </c>
      <c r="M55" s="292">
        <v>303.09143386767067</v>
      </c>
      <c r="N55" s="293">
        <v>583.15144982965592</v>
      </c>
      <c r="O55" s="291">
        <f t="shared" si="6"/>
        <v>583.15144982965592</v>
      </c>
      <c r="P55" s="292">
        <f t="shared" si="7"/>
        <v>90.999426415073302</v>
      </c>
      <c r="Q55" s="291">
        <f t="shared" si="8"/>
        <v>244.04044616052909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171.4</v>
      </c>
      <c r="D56" s="308">
        <v>333.49526231496884</v>
      </c>
      <c r="E56" s="308">
        <v>115.08489319246112</v>
      </c>
      <c r="F56" s="308">
        <v>208.46227766016835</v>
      </c>
      <c r="G56" s="308">
        <v>481.05892541179418</v>
      </c>
      <c r="H56" s="308">
        <v>975.75892541179417</v>
      </c>
      <c r="I56" s="308">
        <v>180.84893192461112</v>
      </c>
      <c r="J56" s="308">
        <v>186.61187233627274</v>
      </c>
      <c r="K56" s="308">
        <v>100.49526231496887</v>
      </c>
      <c r="L56" s="308">
        <v>337.51187233627275</v>
      </c>
      <c r="M56" s="308">
        <v>1030.7432823472429</v>
      </c>
      <c r="N56" s="309">
        <v>348.09526231496881</v>
      </c>
      <c r="O56" s="307">
        <f t="shared" si="6"/>
        <v>1030.7432823472429</v>
      </c>
      <c r="P56" s="308">
        <f t="shared" si="7"/>
        <v>100.49526231496887</v>
      </c>
      <c r="Q56" s="307">
        <f t="shared" si="8"/>
        <v>372.46389729712695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329"/>
      <c r="F57" s="99" t="s">
        <v>230</v>
      </c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30" width="6.875" customWidth="1"/>
    <col min="31" max="31" width="6" customWidth="1"/>
  </cols>
  <sheetData>
    <row r="1" spans="1:31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 t="s">
        <v>195</v>
      </c>
      <c r="T1" s="23">
        <f>COUNT(C5:N56)</f>
        <v>588</v>
      </c>
      <c r="U1" s="23"/>
      <c r="V1" s="23" t="s">
        <v>253</v>
      </c>
      <c r="W1" s="23">
        <f>COUNT(C5:N56)-W2</f>
        <v>505</v>
      </c>
      <c r="X1" s="23"/>
      <c r="Y1" s="23"/>
      <c r="Z1" s="23"/>
      <c r="AA1" s="23"/>
      <c r="AB1" s="23"/>
      <c r="AC1" s="23"/>
      <c r="AD1" s="23"/>
      <c r="AE1" s="23"/>
    </row>
    <row r="2" spans="1:31" ht="19.5" customHeight="1">
      <c r="A2" s="332"/>
      <c r="B2" s="23"/>
      <c r="C2" s="333" t="s">
        <v>254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 t="s">
        <v>224</v>
      </c>
      <c r="T2" s="23">
        <f>COUNTBLANK(C5:N56)-12*2</f>
        <v>12</v>
      </c>
      <c r="U2" s="23"/>
      <c r="V2" s="31" t="s">
        <v>255</v>
      </c>
      <c r="W2" s="23">
        <f>COUNT(S5:AD56)</f>
        <v>83</v>
      </c>
      <c r="X2" s="23"/>
      <c r="Y2" s="23"/>
      <c r="Z2" s="23"/>
      <c r="AA2" s="23"/>
      <c r="AB2" s="23"/>
      <c r="AC2" s="23"/>
      <c r="AD2" s="23"/>
      <c r="AE2" s="23"/>
    </row>
    <row r="3" spans="1:31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>
        <f t="shared" ref="S3:AD3" si="0">COUNT(S5:S56)</f>
        <v>14</v>
      </c>
      <c r="T3" s="23">
        <f t="shared" si="0"/>
        <v>15</v>
      </c>
      <c r="U3" s="23">
        <f t="shared" si="0"/>
        <v>6</v>
      </c>
      <c r="V3" s="23">
        <f t="shared" si="0"/>
        <v>7</v>
      </c>
      <c r="W3" s="23">
        <f t="shared" si="0"/>
        <v>6</v>
      </c>
      <c r="X3" s="23">
        <f t="shared" si="0"/>
        <v>3</v>
      </c>
      <c r="Y3" s="23">
        <f t="shared" si="0"/>
        <v>6</v>
      </c>
      <c r="Z3" s="23">
        <f t="shared" si="0"/>
        <v>4</v>
      </c>
      <c r="AA3" s="23">
        <f t="shared" si="0"/>
        <v>3</v>
      </c>
      <c r="AB3" s="23">
        <f t="shared" si="0"/>
        <v>2</v>
      </c>
      <c r="AC3" s="23">
        <f t="shared" si="0"/>
        <v>10</v>
      </c>
      <c r="AD3" s="23">
        <f t="shared" si="0"/>
        <v>7</v>
      </c>
      <c r="AE3" s="23"/>
    </row>
    <row r="4" spans="1:31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334" t="s">
        <v>198</v>
      </c>
      <c r="T4" s="335" t="s">
        <v>199</v>
      </c>
      <c r="U4" s="335" t="s">
        <v>200</v>
      </c>
      <c r="V4" s="335" t="s">
        <v>201</v>
      </c>
      <c r="W4" s="335" t="s">
        <v>202</v>
      </c>
      <c r="X4" s="335" t="s">
        <v>203</v>
      </c>
      <c r="Y4" s="335" t="s">
        <v>204</v>
      </c>
      <c r="Z4" s="335" t="s">
        <v>205</v>
      </c>
      <c r="AA4" s="335" t="s">
        <v>206</v>
      </c>
      <c r="AB4" s="335" t="s">
        <v>207</v>
      </c>
      <c r="AC4" s="335" t="s">
        <v>208</v>
      </c>
      <c r="AD4" s="336" t="s">
        <v>209</v>
      </c>
      <c r="AE4" s="23"/>
    </row>
    <row r="5" spans="1:31" ht="19.5" customHeight="1">
      <c r="A5" s="110">
        <v>1</v>
      </c>
      <c r="B5" s="214" t="s">
        <v>2</v>
      </c>
      <c r="C5" s="119">
        <v>5.5398711490293069</v>
      </c>
      <c r="D5" s="120">
        <v>1.5313158511984857</v>
      </c>
      <c r="E5" s="120">
        <v>1.3068169456827059</v>
      </c>
      <c r="F5" s="120">
        <v>5.2791203683828494</v>
      </c>
      <c r="G5" s="120">
        <v>4.7746487858013804</v>
      </c>
      <c r="H5" s="120">
        <v>3.5907144487762013</v>
      </c>
      <c r="I5" s="120">
        <v>0.75202890530241373</v>
      </c>
      <c r="J5" s="120">
        <v>3.567614598227121</v>
      </c>
      <c r="K5" s="120">
        <v>2.4064660694810969</v>
      </c>
      <c r="L5" s="120">
        <v>2.423766147563756</v>
      </c>
      <c r="M5" s="120">
        <v>3.2616878363733481</v>
      </c>
      <c r="N5" s="121">
        <v>4.2506164404046318</v>
      </c>
      <c r="O5" s="122">
        <f t="shared" ref="O5:O16" si="1">MAX(C5:N5)</f>
        <v>5.5398711490293069</v>
      </c>
      <c r="P5" s="175">
        <f t="shared" ref="P5:P16" si="2">MIN(C5:N5)</f>
        <v>0.75202890530241373</v>
      </c>
      <c r="Q5" s="122">
        <f t="shared" ref="Q5:Q16" si="3">AVERAGE(C5:N5)</f>
        <v>3.2237222955186087</v>
      </c>
      <c r="R5" s="23">
        <v>1</v>
      </c>
      <c r="S5" s="337" t="str">
        <f>IF(ABS(C5)&lt;8,"",IF(AND('A+C'!C5&lt;100,ABS(C5)&lt;15),"",IF(AND('A+C'!C5&lt;50,ABS(C5)&lt;30),"",C5)))</f>
        <v/>
      </c>
      <c r="T5" s="338" t="str">
        <f>IF(ABS(D5)&lt;8,"",IF(AND('A+C'!D5&lt;100,ABS(D5)&lt;15),"",IF(AND('A+C'!D5&lt;50,ABS(D5)&lt;30),"",D5)))</f>
        <v/>
      </c>
      <c r="U5" s="338" t="str">
        <f>IF(ABS(E5)&lt;8,"",IF(AND('A+C'!E5&lt;100,ABS(E5)&lt;15),"",IF(AND('A+C'!E5&lt;50,ABS(E5)&lt;30),"",E5)))</f>
        <v/>
      </c>
      <c r="V5" s="338" t="str">
        <f>IF(ABS(F5)&lt;8,"",IF(AND('A+C'!F5&lt;100,ABS(F5)&lt;15),"",IF(AND('A+C'!F5&lt;50,ABS(F5)&lt;30),"",F5)))</f>
        <v/>
      </c>
      <c r="W5" s="338" t="str">
        <f>IF(ABS(G5)&lt;8,"",IF(AND('A+C'!G5&lt;100,ABS(G5)&lt;15),"",IF(AND('A+C'!G5&lt;50,ABS(G5)&lt;30),"",G5)))</f>
        <v/>
      </c>
      <c r="X5" s="338" t="str">
        <f>IF(ABS(H5)&lt;8,"",IF(AND('A+C'!H5&lt;100,ABS(H5)&lt;15),"",IF(AND('A+C'!H5&lt;50,ABS(H5)&lt;30),"",H5)))</f>
        <v/>
      </c>
      <c r="Y5" s="338" t="str">
        <f>IF(ABS(I5)&lt;8,"",IF(AND('A+C'!I5&lt;100,ABS(I5)&lt;15),"",IF(AND('A+C'!I5&lt;50,ABS(I5)&lt;30),"",I5)))</f>
        <v/>
      </c>
      <c r="Z5" s="338" t="str">
        <f>IF(ABS(J5)&lt;8,"",IF(AND('A+C'!J5&lt;100,ABS(J5)&lt;15),"",IF(AND('A+C'!J5&lt;50,ABS(J5)&lt;30),"",J5)))</f>
        <v/>
      </c>
      <c r="AA5" s="338" t="str">
        <f>IF(ABS(K5)&lt;8,"",IF(AND('A+C'!K5&lt;100,ABS(K5)&lt;15),"",IF(AND('A+C'!K5&lt;50,ABS(K5)&lt;30),"",K5)))</f>
        <v/>
      </c>
      <c r="AB5" s="338" t="str">
        <f>IF(ABS(L5)&lt;8,"",IF(AND('A+C'!L5&lt;100,ABS(L5)&lt;15),"",IF(AND('A+C'!L5&lt;50,ABS(L5)&lt;30),"",L5)))</f>
        <v/>
      </c>
      <c r="AC5" s="338" t="str">
        <f>IF(ABS(M5)&lt;8,"",IF(AND('A+C'!M5&lt;100,ABS(M5)&lt;15),"",IF(AND('A+C'!M5&lt;50,ABS(M5)&lt;30),"",M5)))</f>
        <v/>
      </c>
      <c r="AD5" s="339" t="str">
        <f>IF(ABS(N5)&lt;8,"",IF(AND('A+C'!N5&lt;100,ABS(N5)&lt;15),"",IF(AND('A+C'!N5&lt;50,ABS(N5)&lt;30),"",N5)))</f>
        <v/>
      </c>
      <c r="AE5" s="23">
        <f t="shared" ref="AE5:AE16" si="4">COUNT(S5:AD5)</f>
        <v>0</v>
      </c>
    </row>
    <row r="6" spans="1:31" ht="19.5" customHeight="1">
      <c r="A6" s="123">
        <v>2</v>
      </c>
      <c r="B6" s="214" t="s">
        <v>4</v>
      </c>
      <c r="C6" s="119">
        <v>21.014486986697737</v>
      </c>
      <c r="D6" s="120">
        <v>11.780751910584417</v>
      </c>
      <c r="E6" s="120">
        <v>63.1011149386689</v>
      </c>
      <c r="F6" s="120">
        <v>16.110555024779465</v>
      </c>
      <c r="G6" s="120">
        <v>37.338505144492849</v>
      </c>
      <c r="H6" s="120">
        <v>10.14076144618269</v>
      </c>
      <c r="I6" s="120">
        <v>-0.69866158671192935</v>
      </c>
      <c r="J6" s="120">
        <v>2.8518168558255979</v>
      </c>
      <c r="K6" s="120">
        <v>8.4359081687940096E-2</v>
      </c>
      <c r="L6" s="120">
        <v>3.0578157767155028</v>
      </c>
      <c r="M6" s="120">
        <v>1.3893118111336573</v>
      </c>
      <c r="N6" s="121">
        <v>6.4190956780505575</v>
      </c>
      <c r="O6" s="119">
        <f t="shared" si="1"/>
        <v>63.1011149386689</v>
      </c>
      <c r="P6" s="120">
        <f t="shared" si="2"/>
        <v>-0.69866158671192935</v>
      </c>
      <c r="Q6" s="119">
        <f t="shared" si="3"/>
        <v>14.382492755675619</v>
      </c>
      <c r="R6" s="23">
        <v>2</v>
      </c>
      <c r="S6" s="337">
        <f>IF(ABS(C6)&lt;8,"",IF(AND('A+C'!C6&lt;100,ABS(C6)&lt;15),"",IF(AND('A+C'!C6&lt;50,ABS(C6)&lt;30),"",C6)))</f>
        <v>21.014486986697737</v>
      </c>
      <c r="T6" s="338">
        <f>IF(ABS(D6)&lt;8,"",IF(AND('A+C'!D6&lt;100,ABS(D6)&lt;15),"",IF(AND('A+C'!D6&lt;50,ABS(D6)&lt;30),"",D6)))</f>
        <v>11.780751910584417</v>
      </c>
      <c r="U6" s="338">
        <f>IF(ABS(E6)&lt;8,"",IF(AND('A+C'!E6&lt;100,ABS(E6)&lt;15),"",IF(AND('A+C'!E6&lt;50,ABS(E6)&lt;30),"",E6)))</f>
        <v>63.1011149386689</v>
      </c>
      <c r="V6" s="338">
        <f>IF(ABS(F6)&lt;8,"",IF(AND('A+C'!F6&lt;100,ABS(F6)&lt;15),"",IF(AND('A+C'!F6&lt;50,ABS(F6)&lt;30),"",F6)))</f>
        <v>16.110555024779465</v>
      </c>
      <c r="W6" s="338">
        <f>IF(ABS(G6)&lt;8,"",IF(AND('A+C'!G6&lt;100,ABS(G6)&lt;15),"",IF(AND('A+C'!G6&lt;50,ABS(G6)&lt;30),"",G6)))</f>
        <v>37.338505144492849</v>
      </c>
      <c r="X6" s="338" t="str">
        <f>IF(ABS(H6)&lt;8,"",IF(AND('A+C'!H6&lt;100,ABS(H6)&lt;15),"",IF(AND('A+C'!H6&lt;50,ABS(H6)&lt;30),"",H6)))</f>
        <v/>
      </c>
      <c r="Y6" s="338" t="str">
        <f>IF(ABS(I6)&lt;8,"",IF(AND('A+C'!I6&lt;100,ABS(I6)&lt;15),"",IF(AND('A+C'!I6&lt;50,ABS(I6)&lt;30),"",I6)))</f>
        <v/>
      </c>
      <c r="Z6" s="338" t="str">
        <f>IF(ABS(J6)&lt;8,"",IF(AND('A+C'!J6&lt;100,ABS(J6)&lt;15),"",IF(AND('A+C'!J6&lt;50,ABS(J6)&lt;30),"",J6)))</f>
        <v/>
      </c>
      <c r="AA6" s="338" t="str">
        <f>IF(ABS(K6)&lt;8,"",IF(AND('A+C'!K6&lt;100,ABS(K6)&lt;15),"",IF(AND('A+C'!K6&lt;50,ABS(K6)&lt;30),"",K6)))</f>
        <v/>
      </c>
      <c r="AB6" s="338" t="str">
        <f>IF(ABS(L6)&lt;8,"",IF(AND('A+C'!L6&lt;100,ABS(L6)&lt;15),"",IF(AND('A+C'!L6&lt;50,ABS(L6)&lt;30),"",L6)))</f>
        <v/>
      </c>
      <c r="AC6" s="338" t="str">
        <f>IF(ABS(M6)&lt;8,"",IF(AND('A+C'!M6&lt;100,ABS(M6)&lt;15),"",IF(AND('A+C'!M6&lt;50,ABS(M6)&lt;30),"",M6)))</f>
        <v/>
      </c>
      <c r="AD6" s="339" t="str">
        <f>IF(ABS(N6)&lt;8,"",IF(AND('A+C'!N6&lt;100,ABS(N6)&lt;15),"",IF(AND('A+C'!N6&lt;50,ABS(N6)&lt;30),"",N6)))</f>
        <v/>
      </c>
      <c r="AE6" s="23">
        <f t="shared" si="4"/>
        <v>5</v>
      </c>
    </row>
    <row r="7" spans="1:31" ht="19.5" customHeight="1">
      <c r="A7" s="123">
        <v>3</v>
      </c>
      <c r="B7" s="214" t="s">
        <v>6</v>
      </c>
      <c r="C7" s="119">
        <v>-0.66669124448387318</v>
      </c>
      <c r="D7" s="120">
        <v>2.4009756004963951</v>
      </c>
      <c r="E7" s="120">
        <v>5.25811982624995</v>
      </c>
      <c r="F7" s="120">
        <v>4.9020471187784533</v>
      </c>
      <c r="G7" s="120">
        <v>4.3569311782021689</v>
      </c>
      <c r="H7" s="120">
        <v>-0.60352124747429492</v>
      </c>
      <c r="I7" s="120">
        <v>-2.5876325599924699</v>
      </c>
      <c r="J7" s="120">
        <v>-0.77607168659035752</v>
      </c>
      <c r="K7" s="120">
        <v>-0.47169399471606704</v>
      </c>
      <c r="L7" s="120">
        <v>1.1693090930978498</v>
      </c>
      <c r="M7" s="120">
        <v>3.3929016376460859</v>
      </c>
      <c r="N7" s="121">
        <v>0.95966071074350512</v>
      </c>
      <c r="O7" s="119">
        <f t="shared" si="1"/>
        <v>5.25811982624995</v>
      </c>
      <c r="P7" s="120">
        <f t="shared" si="2"/>
        <v>-2.5876325599924699</v>
      </c>
      <c r="Q7" s="119">
        <f t="shared" si="3"/>
        <v>1.4445278693297789</v>
      </c>
      <c r="R7" s="23">
        <v>3</v>
      </c>
      <c r="S7" s="337" t="str">
        <f>IF(ABS(C7)&lt;8,"",IF(AND('A+C'!C7&lt;100,ABS(C7)&lt;15),"",IF(AND('A+C'!C7&lt;50,ABS(C7)&lt;30),"",C7)))</f>
        <v/>
      </c>
      <c r="T7" s="338" t="str">
        <f>IF(ABS(D7)&lt;8,"",IF(AND('A+C'!D7&lt;100,ABS(D7)&lt;15),"",IF(AND('A+C'!D7&lt;50,ABS(D7)&lt;30),"",D7)))</f>
        <v/>
      </c>
      <c r="U7" s="338" t="str">
        <f>IF(ABS(E7)&lt;8,"",IF(AND('A+C'!E7&lt;100,ABS(E7)&lt;15),"",IF(AND('A+C'!E7&lt;50,ABS(E7)&lt;30),"",E7)))</f>
        <v/>
      </c>
      <c r="V7" s="338" t="str">
        <f>IF(ABS(F7)&lt;8,"",IF(AND('A+C'!F7&lt;100,ABS(F7)&lt;15),"",IF(AND('A+C'!F7&lt;50,ABS(F7)&lt;30),"",F7)))</f>
        <v/>
      </c>
      <c r="W7" s="338" t="str">
        <f>IF(ABS(G7)&lt;8,"",IF(AND('A+C'!G7&lt;100,ABS(G7)&lt;15),"",IF(AND('A+C'!G7&lt;50,ABS(G7)&lt;30),"",G7)))</f>
        <v/>
      </c>
      <c r="X7" s="338" t="str">
        <f>IF(ABS(H7)&lt;8,"",IF(AND('A+C'!H7&lt;100,ABS(H7)&lt;15),"",IF(AND('A+C'!H7&lt;50,ABS(H7)&lt;30),"",H7)))</f>
        <v/>
      </c>
      <c r="Y7" s="338" t="str">
        <f>IF(ABS(I7)&lt;8,"",IF(AND('A+C'!I7&lt;100,ABS(I7)&lt;15),"",IF(AND('A+C'!I7&lt;50,ABS(I7)&lt;30),"",I7)))</f>
        <v/>
      </c>
      <c r="Z7" s="338" t="str">
        <f>IF(ABS(J7)&lt;8,"",IF(AND('A+C'!J7&lt;100,ABS(J7)&lt;15),"",IF(AND('A+C'!J7&lt;50,ABS(J7)&lt;30),"",J7)))</f>
        <v/>
      </c>
      <c r="AA7" s="338" t="str">
        <f>IF(ABS(K7)&lt;8,"",IF(AND('A+C'!K7&lt;100,ABS(K7)&lt;15),"",IF(AND('A+C'!K7&lt;50,ABS(K7)&lt;30),"",K7)))</f>
        <v/>
      </c>
      <c r="AB7" s="338" t="str">
        <f>IF(ABS(L7)&lt;8,"",IF(AND('A+C'!L7&lt;100,ABS(L7)&lt;15),"",IF(AND('A+C'!L7&lt;50,ABS(L7)&lt;30),"",L7)))</f>
        <v/>
      </c>
      <c r="AC7" s="338" t="str">
        <f>IF(ABS(M7)&lt;8,"",IF(AND('A+C'!M7&lt;100,ABS(M7)&lt;15),"",IF(AND('A+C'!M7&lt;50,ABS(M7)&lt;30),"",M7)))</f>
        <v/>
      </c>
      <c r="AD7" s="339" t="str">
        <f>IF(ABS(N7)&lt;8,"",IF(AND('A+C'!N7&lt;100,ABS(N7)&lt;15),"",IF(AND('A+C'!N7&lt;50,ABS(N7)&lt;30),"",N7)))</f>
        <v/>
      </c>
      <c r="AE7" s="23">
        <f t="shared" si="4"/>
        <v>0</v>
      </c>
    </row>
    <row r="8" spans="1:31" ht="19.5" customHeight="1">
      <c r="A8" s="123">
        <v>4</v>
      </c>
      <c r="B8" s="214" t="s">
        <v>7</v>
      </c>
      <c r="C8" s="119">
        <v>8.9002203260018415</v>
      </c>
      <c r="D8" s="120">
        <v>4.0809728287459865</v>
      </c>
      <c r="E8" s="120">
        <v>8.5476112308961447</v>
      </c>
      <c r="F8" s="120">
        <v>-1.8277679262159401</v>
      </c>
      <c r="G8" s="120">
        <v>12.68252874854419</v>
      </c>
      <c r="H8" s="120">
        <v>-10.671646617383614</v>
      </c>
      <c r="I8" s="120">
        <v>7.3264745280173198</v>
      </c>
      <c r="J8" s="120">
        <v>3.5621035156838219</v>
      </c>
      <c r="K8" s="120">
        <v>8.5494435928742352</v>
      </c>
      <c r="L8" s="120">
        <v>-1.0230415779463435</v>
      </c>
      <c r="M8" s="120">
        <v>1.3692955484881171</v>
      </c>
      <c r="N8" s="121">
        <v>3.6562684679769006</v>
      </c>
      <c r="O8" s="119">
        <f t="shared" si="1"/>
        <v>12.68252874854419</v>
      </c>
      <c r="P8" s="120">
        <f t="shared" si="2"/>
        <v>-10.671646617383614</v>
      </c>
      <c r="Q8" s="119">
        <f t="shared" si="3"/>
        <v>3.7627052221402217</v>
      </c>
      <c r="R8" s="23">
        <v>4</v>
      </c>
      <c r="S8" s="337">
        <f>IF(ABS(C8)&lt;8,"",IF(AND('A+C'!C8&lt;100,ABS(C8)&lt;15),"",IF(AND('A+C'!C8&lt;50,ABS(C8)&lt;30),"",C8)))</f>
        <v>8.9002203260018415</v>
      </c>
      <c r="T8" s="338" t="str">
        <f>IF(ABS(D8)&lt;8,"",IF(AND('A+C'!D8&lt;100,ABS(D8)&lt;15),"",IF(AND('A+C'!D8&lt;50,ABS(D8)&lt;30),"",D8)))</f>
        <v/>
      </c>
      <c r="U8" s="338">
        <f>IF(ABS(E8)&lt;8,"",IF(AND('A+C'!E8&lt;100,ABS(E8)&lt;15),"",IF(AND('A+C'!E8&lt;50,ABS(E8)&lt;30),"",E8)))</f>
        <v>8.5476112308961447</v>
      </c>
      <c r="V8" s="338" t="str">
        <f>IF(ABS(F8)&lt;8,"",IF(AND('A+C'!F8&lt;100,ABS(F8)&lt;15),"",IF(AND('A+C'!F8&lt;50,ABS(F8)&lt;30),"",F8)))</f>
        <v/>
      </c>
      <c r="W8" s="338">
        <f>IF(ABS(G8)&lt;8,"",IF(AND('A+C'!G8&lt;100,ABS(G8)&lt;15),"",IF(AND('A+C'!G8&lt;50,ABS(G8)&lt;30),"",G8)))</f>
        <v>12.68252874854419</v>
      </c>
      <c r="X8" s="338" t="str">
        <f>IF(ABS(H8)&lt;8,"",IF(AND('A+C'!H8&lt;100,ABS(H8)&lt;15),"",IF(AND('A+C'!H8&lt;50,ABS(H8)&lt;30),"",H8)))</f>
        <v/>
      </c>
      <c r="Y8" s="338" t="str">
        <f>IF(ABS(I8)&lt;8,"",IF(AND('A+C'!I8&lt;100,ABS(I8)&lt;15),"",IF(AND('A+C'!I8&lt;50,ABS(I8)&lt;30),"",I8)))</f>
        <v/>
      </c>
      <c r="Z8" s="338" t="str">
        <f>IF(ABS(J8)&lt;8,"",IF(AND('A+C'!J8&lt;100,ABS(J8)&lt;15),"",IF(AND('A+C'!J8&lt;50,ABS(J8)&lt;30),"",J8)))</f>
        <v/>
      </c>
      <c r="AA8" s="338">
        <f>IF(ABS(K8)&lt;8,"",IF(AND('A+C'!K8&lt;100,ABS(K8)&lt;15),"",IF(AND('A+C'!K8&lt;50,ABS(K8)&lt;30),"",K8)))</f>
        <v>8.5494435928742352</v>
      </c>
      <c r="AB8" s="338" t="str">
        <f>IF(ABS(L8)&lt;8,"",IF(AND('A+C'!L8&lt;100,ABS(L8)&lt;15),"",IF(AND('A+C'!L8&lt;50,ABS(L8)&lt;30),"",L8)))</f>
        <v/>
      </c>
      <c r="AC8" s="338" t="str">
        <f>IF(ABS(M8)&lt;8,"",IF(AND('A+C'!M8&lt;100,ABS(M8)&lt;15),"",IF(AND('A+C'!M8&lt;50,ABS(M8)&lt;30),"",M8)))</f>
        <v/>
      </c>
      <c r="AD8" s="339" t="str">
        <f>IF(ABS(N8)&lt;8,"",IF(AND('A+C'!N8&lt;100,ABS(N8)&lt;15),"",IF(AND('A+C'!N8&lt;50,ABS(N8)&lt;30),"",N8)))</f>
        <v/>
      </c>
      <c r="AE8" s="23">
        <f t="shared" si="4"/>
        <v>4</v>
      </c>
    </row>
    <row r="9" spans="1:31" ht="19.5" customHeight="1">
      <c r="A9" s="123">
        <v>5</v>
      </c>
      <c r="B9" s="214" t="s">
        <v>9</v>
      </c>
      <c r="C9" s="119"/>
      <c r="D9" s="120"/>
      <c r="E9" s="120">
        <v>5.2580624717806348</v>
      </c>
      <c r="F9" s="120"/>
      <c r="G9" s="120">
        <v>-0.11812844386466168</v>
      </c>
      <c r="H9" s="120"/>
      <c r="I9" s="120"/>
      <c r="J9" s="120">
        <v>0.81703100641464677</v>
      </c>
      <c r="K9" s="120"/>
      <c r="L9" s="120"/>
      <c r="M9" s="120">
        <v>-2.5828440869388256</v>
      </c>
      <c r="N9" s="121"/>
      <c r="O9" s="119">
        <f t="shared" si="1"/>
        <v>5.2580624717806348</v>
      </c>
      <c r="P9" s="120">
        <f t="shared" si="2"/>
        <v>-2.5828440869388256</v>
      </c>
      <c r="Q9" s="119">
        <f t="shared" si="3"/>
        <v>0.84353023684794848</v>
      </c>
      <c r="R9" s="23">
        <v>5</v>
      </c>
      <c r="S9" s="337" t="str">
        <f>IF(ABS(C9)&lt;8,"",IF(AND('A+C'!C9&lt;100,ABS(C9)&lt;15),"",IF(AND('A+C'!C9&lt;50,ABS(C9)&lt;30),"",C9)))</f>
        <v/>
      </c>
      <c r="T9" s="338" t="str">
        <f>IF(ABS(D9)&lt;8,"",IF(AND('A+C'!D9&lt;100,ABS(D9)&lt;15),"",IF(AND('A+C'!D9&lt;50,ABS(D9)&lt;30),"",D9)))</f>
        <v/>
      </c>
      <c r="U9" s="338" t="str">
        <f>IF(ABS(E9)&lt;8,"",IF(AND('A+C'!E9&lt;100,ABS(E9)&lt;15),"",IF(AND('A+C'!E9&lt;50,ABS(E9)&lt;30),"",E9)))</f>
        <v/>
      </c>
      <c r="V9" s="338" t="str">
        <f>IF(ABS(F9)&lt;8,"",IF(AND('A+C'!F9&lt;100,ABS(F9)&lt;15),"",IF(AND('A+C'!F9&lt;50,ABS(F9)&lt;30),"",F9)))</f>
        <v/>
      </c>
      <c r="W9" s="338" t="str">
        <f>IF(ABS(G9)&lt;8,"",IF(AND('A+C'!G9&lt;100,ABS(G9)&lt;15),"",IF(AND('A+C'!G9&lt;50,ABS(G9)&lt;30),"",G9)))</f>
        <v/>
      </c>
      <c r="X9" s="338" t="str">
        <f>IF(ABS(H9)&lt;8,"",IF(AND('A+C'!H9&lt;100,ABS(H9)&lt;15),"",IF(AND('A+C'!H9&lt;50,ABS(H9)&lt;30),"",H9)))</f>
        <v/>
      </c>
      <c r="Y9" s="338" t="str">
        <f>IF(ABS(I9)&lt;8,"",IF(AND('A+C'!I9&lt;100,ABS(I9)&lt;15),"",IF(AND('A+C'!I9&lt;50,ABS(I9)&lt;30),"",I9)))</f>
        <v/>
      </c>
      <c r="Z9" s="338" t="str">
        <f>IF(ABS(J9)&lt;8,"",IF(AND('A+C'!J9&lt;100,ABS(J9)&lt;15),"",IF(AND('A+C'!J9&lt;50,ABS(J9)&lt;30),"",J9)))</f>
        <v/>
      </c>
      <c r="AA9" s="338" t="str">
        <f>IF(ABS(K9)&lt;8,"",IF(AND('A+C'!K9&lt;100,ABS(K9)&lt;15),"",IF(AND('A+C'!K9&lt;50,ABS(K9)&lt;30),"",K9)))</f>
        <v/>
      </c>
      <c r="AB9" s="338" t="str">
        <f>IF(ABS(L9)&lt;8,"",IF(AND('A+C'!L9&lt;100,ABS(L9)&lt;15),"",IF(AND('A+C'!L9&lt;50,ABS(L9)&lt;30),"",L9)))</f>
        <v/>
      </c>
      <c r="AC9" s="338" t="str">
        <f>IF(ABS(M9)&lt;8,"",IF(AND('A+C'!M9&lt;100,ABS(M9)&lt;15),"",IF(AND('A+C'!M9&lt;50,ABS(M9)&lt;30),"",M9)))</f>
        <v/>
      </c>
      <c r="AD9" s="339" t="str">
        <f>IF(ABS(N9)&lt;8,"",IF(AND('A+C'!N9&lt;100,ABS(N9)&lt;15),"",IF(AND('A+C'!N9&lt;50,ABS(N9)&lt;30),"",N9)))</f>
        <v/>
      </c>
      <c r="AE9" s="23">
        <f t="shared" si="4"/>
        <v>0</v>
      </c>
    </row>
    <row r="10" spans="1:31" ht="19.5" customHeight="1">
      <c r="A10" s="123">
        <v>6</v>
      </c>
      <c r="B10" s="214" t="s">
        <v>11</v>
      </c>
      <c r="C10" s="133">
        <v>17.843075465944899</v>
      </c>
      <c r="D10" s="120">
        <v>3.4796975674530266</v>
      </c>
      <c r="E10" s="120">
        <v>6.9618849354106862</v>
      </c>
      <c r="F10" s="120">
        <v>7.082391099741125</v>
      </c>
      <c r="G10" s="120">
        <v>0.77505694898294897</v>
      </c>
      <c r="H10" s="120">
        <v>-1.3854946430857311</v>
      </c>
      <c r="I10" s="120">
        <v>-1.9366285033790982</v>
      </c>
      <c r="J10" s="120">
        <v>-0.87900126196395711</v>
      </c>
      <c r="K10" s="120">
        <v>-8.6145249608132607E-2</v>
      </c>
      <c r="L10" s="120">
        <v>3.3057324069076031</v>
      </c>
      <c r="M10" s="120">
        <v>1.8984196761940668</v>
      </c>
      <c r="N10" s="121">
        <v>9.0510685249240908</v>
      </c>
      <c r="O10" s="119">
        <f t="shared" si="1"/>
        <v>17.843075465944899</v>
      </c>
      <c r="P10" s="120">
        <f t="shared" si="2"/>
        <v>-1.9366285033790982</v>
      </c>
      <c r="Q10" s="119">
        <f t="shared" si="3"/>
        <v>3.8425047472934613</v>
      </c>
      <c r="R10" s="23">
        <v>6</v>
      </c>
      <c r="S10" s="337">
        <f>IF(ABS(C10)&lt;8,"",IF(AND('A+C'!C10&lt;100,ABS(C10)&lt;15),"",IF(AND('A+C'!C10&lt;50,ABS(C10)&lt;30),"",C10)))</f>
        <v>17.843075465944899</v>
      </c>
      <c r="T10" s="338" t="str">
        <f>IF(ABS(D10)&lt;8,"",IF(AND('A+C'!D10&lt;100,ABS(D10)&lt;15),"",IF(AND('A+C'!D10&lt;50,ABS(D10)&lt;30),"",D10)))</f>
        <v/>
      </c>
      <c r="U10" s="338" t="str">
        <f>IF(ABS(E10)&lt;8,"",IF(AND('A+C'!E10&lt;100,ABS(E10)&lt;15),"",IF(AND('A+C'!E10&lt;50,ABS(E10)&lt;30),"",E10)))</f>
        <v/>
      </c>
      <c r="V10" s="338" t="str">
        <f>IF(ABS(F10)&lt;8,"",IF(AND('A+C'!F10&lt;100,ABS(F10)&lt;15),"",IF(AND('A+C'!F10&lt;50,ABS(F10)&lt;30),"",F10)))</f>
        <v/>
      </c>
      <c r="W10" s="338" t="str">
        <f>IF(ABS(G10)&lt;8,"",IF(AND('A+C'!G10&lt;100,ABS(G10)&lt;15),"",IF(AND('A+C'!G10&lt;50,ABS(G10)&lt;30),"",G10)))</f>
        <v/>
      </c>
      <c r="X10" s="338" t="str">
        <f>IF(ABS(H10)&lt;8,"",IF(AND('A+C'!H10&lt;100,ABS(H10)&lt;15),"",IF(AND('A+C'!H10&lt;50,ABS(H10)&lt;30),"",H10)))</f>
        <v/>
      </c>
      <c r="Y10" s="338" t="str">
        <f>IF(ABS(I10)&lt;8,"",IF(AND('A+C'!I10&lt;100,ABS(I10)&lt;15),"",IF(AND('A+C'!I10&lt;50,ABS(I10)&lt;30),"",I10)))</f>
        <v/>
      </c>
      <c r="Z10" s="338" t="str">
        <f>IF(ABS(J10)&lt;8,"",IF(AND('A+C'!J10&lt;100,ABS(J10)&lt;15),"",IF(AND('A+C'!J10&lt;50,ABS(J10)&lt;30),"",J10)))</f>
        <v/>
      </c>
      <c r="AA10" s="338" t="str">
        <f>IF(ABS(K10)&lt;8,"",IF(AND('A+C'!K10&lt;100,ABS(K10)&lt;15),"",IF(AND('A+C'!K10&lt;50,ABS(K10)&lt;30),"",K10)))</f>
        <v/>
      </c>
      <c r="AB10" s="338" t="str">
        <f>IF(ABS(L10)&lt;8,"",IF(AND('A+C'!L10&lt;100,ABS(L10)&lt;15),"",IF(AND('A+C'!L10&lt;50,ABS(L10)&lt;30),"",L10)))</f>
        <v/>
      </c>
      <c r="AC10" s="338" t="str">
        <f>IF(ABS(M10)&lt;8,"",IF(AND('A+C'!M10&lt;100,ABS(M10)&lt;15),"",IF(AND('A+C'!M10&lt;50,ABS(M10)&lt;30),"",M10)))</f>
        <v/>
      </c>
      <c r="AD10" s="339">
        <f>IF(ABS(N10)&lt;8,"",IF(AND('A+C'!N10&lt;100,ABS(N10)&lt;15),"",IF(AND('A+C'!N10&lt;50,ABS(N10)&lt;30),"",N10)))</f>
        <v>9.0510685249240908</v>
      </c>
      <c r="AE10" s="23">
        <f t="shared" si="4"/>
        <v>2</v>
      </c>
    </row>
    <row r="11" spans="1:31" ht="19.5" customHeight="1">
      <c r="A11" s="123">
        <v>7</v>
      </c>
      <c r="B11" s="214" t="s">
        <v>12</v>
      </c>
      <c r="C11" s="119">
        <v>-2.705909200990654</v>
      </c>
      <c r="D11" s="120">
        <v>-3.8767125262485176</v>
      </c>
      <c r="E11" s="120">
        <v>-6.6359067041915987</v>
      </c>
      <c r="F11" s="120">
        <v>-4.94760312232152</v>
      </c>
      <c r="G11" s="120">
        <v>-1.5887443563289463</v>
      </c>
      <c r="H11" s="120">
        <v>2.8153126252921146</v>
      </c>
      <c r="I11" s="120">
        <v>-5.035139287841889</v>
      </c>
      <c r="J11" s="120">
        <v>0.84791332988560864</v>
      </c>
      <c r="K11" s="120">
        <v>1.177939592063852</v>
      </c>
      <c r="L11" s="120">
        <v>-5.1943577886511987</v>
      </c>
      <c r="M11" s="120">
        <v>3.0114476948975746</v>
      </c>
      <c r="N11" s="121">
        <v>-2.8552082242529857</v>
      </c>
      <c r="O11" s="119">
        <f t="shared" si="1"/>
        <v>3.0114476948975746</v>
      </c>
      <c r="P11" s="120">
        <f t="shared" si="2"/>
        <v>-6.6359067041915987</v>
      </c>
      <c r="Q11" s="119">
        <f t="shared" si="3"/>
        <v>-2.0822473307240137</v>
      </c>
      <c r="R11" s="23">
        <v>7</v>
      </c>
      <c r="S11" s="337" t="str">
        <f>IF(ABS(C11)&lt;8,"",IF(AND('A+C'!C11&lt;100,ABS(C11)&lt;15),"",IF(AND('A+C'!C11&lt;50,ABS(C11)&lt;30),"",C11)))</f>
        <v/>
      </c>
      <c r="T11" s="338" t="str">
        <f>IF(ABS(D11)&lt;8,"",IF(AND('A+C'!D11&lt;100,ABS(D11)&lt;15),"",IF(AND('A+C'!D11&lt;50,ABS(D11)&lt;30),"",D11)))</f>
        <v/>
      </c>
      <c r="U11" s="338" t="str">
        <f>IF(ABS(E11)&lt;8,"",IF(AND('A+C'!E11&lt;100,ABS(E11)&lt;15),"",IF(AND('A+C'!E11&lt;50,ABS(E11)&lt;30),"",E11)))</f>
        <v/>
      </c>
      <c r="V11" s="338" t="str">
        <f>IF(ABS(F11)&lt;8,"",IF(AND('A+C'!F11&lt;100,ABS(F11)&lt;15),"",IF(AND('A+C'!F11&lt;50,ABS(F11)&lt;30),"",F11)))</f>
        <v/>
      </c>
      <c r="W11" s="338" t="str">
        <f>IF(ABS(G11)&lt;8,"",IF(AND('A+C'!G11&lt;100,ABS(G11)&lt;15),"",IF(AND('A+C'!G11&lt;50,ABS(G11)&lt;30),"",G11)))</f>
        <v/>
      </c>
      <c r="X11" s="338" t="str">
        <f>IF(ABS(H11)&lt;8,"",IF(AND('A+C'!H11&lt;100,ABS(H11)&lt;15),"",IF(AND('A+C'!H11&lt;50,ABS(H11)&lt;30),"",H11)))</f>
        <v/>
      </c>
      <c r="Y11" s="338" t="str">
        <f>IF(ABS(I11)&lt;8,"",IF(AND('A+C'!I11&lt;100,ABS(I11)&lt;15),"",IF(AND('A+C'!I11&lt;50,ABS(I11)&lt;30),"",I11)))</f>
        <v/>
      </c>
      <c r="Z11" s="338" t="str">
        <f>IF(ABS(J11)&lt;8,"",IF(AND('A+C'!J11&lt;100,ABS(J11)&lt;15),"",IF(AND('A+C'!J11&lt;50,ABS(J11)&lt;30),"",J11)))</f>
        <v/>
      </c>
      <c r="AA11" s="338" t="str">
        <f>IF(ABS(K11)&lt;8,"",IF(AND('A+C'!K11&lt;100,ABS(K11)&lt;15),"",IF(AND('A+C'!K11&lt;50,ABS(K11)&lt;30),"",K11)))</f>
        <v/>
      </c>
      <c r="AB11" s="338" t="str">
        <f>IF(ABS(L11)&lt;8,"",IF(AND('A+C'!L11&lt;100,ABS(L11)&lt;15),"",IF(AND('A+C'!L11&lt;50,ABS(L11)&lt;30),"",L11)))</f>
        <v/>
      </c>
      <c r="AC11" s="338" t="str">
        <f>IF(ABS(M11)&lt;8,"",IF(AND('A+C'!M11&lt;100,ABS(M11)&lt;15),"",IF(AND('A+C'!M11&lt;50,ABS(M11)&lt;30),"",M11)))</f>
        <v/>
      </c>
      <c r="AD11" s="339" t="str">
        <f>IF(ABS(N11)&lt;8,"",IF(AND('A+C'!N11&lt;100,ABS(N11)&lt;15),"",IF(AND('A+C'!N11&lt;50,ABS(N11)&lt;30),"",N11)))</f>
        <v/>
      </c>
      <c r="AE11" s="23">
        <f t="shared" si="4"/>
        <v>0</v>
      </c>
    </row>
    <row r="12" spans="1:31" ht="19.5" customHeight="1">
      <c r="A12" s="123">
        <v>8</v>
      </c>
      <c r="B12" s="221" t="s">
        <v>14</v>
      </c>
      <c r="C12" s="119">
        <v>10.621985802856946</v>
      </c>
      <c r="D12" s="120">
        <v>6.670029593387139</v>
      </c>
      <c r="E12" s="120">
        <v>14.470398682325509</v>
      </c>
      <c r="F12" s="120">
        <v>3.4678361663439037</v>
      </c>
      <c r="G12" s="120">
        <v>-0.68573172267718541</v>
      </c>
      <c r="H12" s="120">
        <v>-7.8315914100561068</v>
      </c>
      <c r="I12" s="120">
        <v>2.2796744648715159</v>
      </c>
      <c r="J12" s="120">
        <v>0.29537161474136348</v>
      </c>
      <c r="K12" s="120">
        <v>-1.0345974733614489</v>
      </c>
      <c r="L12" s="120">
        <v>-2.0440820203382075</v>
      </c>
      <c r="M12" s="120">
        <v>0.86852276762594038</v>
      </c>
      <c r="N12" s="121">
        <v>2.3849761320764271</v>
      </c>
      <c r="O12" s="166">
        <f t="shared" si="1"/>
        <v>14.470398682325509</v>
      </c>
      <c r="P12" s="167">
        <f t="shared" si="2"/>
        <v>-7.8315914100561068</v>
      </c>
      <c r="Q12" s="119">
        <f t="shared" si="3"/>
        <v>2.4552327164829832</v>
      </c>
      <c r="R12" s="23">
        <v>8</v>
      </c>
      <c r="S12" s="337">
        <f>IF(ABS(C12)&lt;8,"",IF(AND('A+C'!C12&lt;100,ABS(C12)&lt;15),"",IF(AND('A+C'!C12&lt;50,ABS(C12)&lt;30),"",C12)))</f>
        <v>10.621985802856946</v>
      </c>
      <c r="T12" s="338" t="str">
        <f>IF(ABS(D12)&lt;8,"",IF(AND('A+C'!D12&lt;100,ABS(D12)&lt;15),"",IF(AND('A+C'!D12&lt;50,ABS(D12)&lt;30),"",D12)))</f>
        <v/>
      </c>
      <c r="U12" s="338">
        <f>IF(ABS(E12)&lt;8,"",IF(AND('A+C'!E12&lt;100,ABS(E12)&lt;15),"",IF(AND('A+C'!E12&lt;50,ABS(E12)&lt;30),"",E12)))</f>
        <v>14.470398682325509</v>
      </c>
      <c r="V12" s="338" t="str">
        <f>IF(ABS(F12)&lt;8,"",IF(AND('A+C'!F12&lt;100,ABS(F12)&lt;15),"",IF(AND('A+C'!F12&lt;50,ABS(F12)&lt;30),"",F12)))</f>
        <v/>
      </c>
      <c r="W12" s="338" t="str">
        <f>IF(ABS(G12)&lt;8,"",IF(AND('A+C'!G12&lt;100,ABS(G12)&lt;15),"",IF(AND('A+C'!G12&lt;50,ABS(G12)&lt;30),"",G12)))</f>
        <v/>
      </c>
      <c r="X12" s="338" t="str">
        <f>IF(ABS(H12)&lt;8,"",IF(AND('A+C'!H12&lt;100,ABS(H12)&lt;15),"",IF(AND('A+C'!H12&lt;50,ABS(H12)&lt;30),"",H12)))</f>
        <v/>
      </c>
      <c r="Y12" s="338" t="str">
        <f>IF(ABS(I12)&lt;8,"",IF(AND('A+C'!I12&lt;100,ABS(I12)&lt;15),"",IF(AND('A+C'!I12&lt;50,ABS(I12)&lt;30),"",I12)))</f>
        <v/>
      </c>
      <c r="Z12" s="338" t="str">
        <f>IF(ABS(J12)&lt;8,"",IF(AND('A+C'!J12&lt;100,ABS(J12)&lt;15),"",IF(AND('A+C'!J12&lt;50,ABS(J12)&lt;30),"",J12)))</f>
        <v/>
      </c>
      <c r="AA12" s="338" t="str">
        <f>IF(ABS(K12)&lt;8,"",IF(AND('A+C'!K12&lt;100,ABS(K12)&lt;15),"",IF(AND('A+C'!K12&lt;50,ABS(K12)&lt;30),"",K12)))</f>
        <v/>
      </c>
      <c r="AB12" s="338" t="str">
        <f>IF(ABS(L12)&lt;8,"",IF(AND('A+C'!L12&lt;100,ABS(L12)&lt;15),"",IF(AND('A+C'!L12&lt;50,ABS(L12)&lt;30),"",L12)))</f>
        <v/>
      </c>
      <c r="AC12" s="338" t="str">
        <f>IF(ABS(M12)&lt;8,"",IF(AND('A+C'!M12&lt;100,ABS(M12)&lt;15),"",IF(AND('A+C'!M12&lt;50,ABS(M12)&lt;30),"",M12)))</f>
        <v/>
      </c>
      <c r="AD12" s="339" t="str">
        <f>IF(ABS(N12)&lt;8,"",IF(AND('A+C'!N12&lt;100,ABS(N12)&lt;15),"",IF(AND('A+C'!N12&lt;50,ABS(N12)&lt;30),"",N12)))</f>
        <v/>
      </c>
      <c r="AE12" s="23">
        <f t="shared" si="4"/>
        <v>2</v>
      </c>
    </row>
    <row r="13" spans="1:31" ht="19.5" customHeight="1">
      <c r="A13" s="139">
        <v>9</v>
      </c>
      <c r="B13" s="225" t="s">
        <v>15</v>
      </c>
      <c r="C13" s="147">
        <v>4.5810374904437099</v>
      </c>
      <c r="D13" s="148">
        <v>6.1700663993588471E-2</v>
      </c>
      <c r="E13" s="148">
        <v>6.2087872370487256</v>
      </c>
      <c r="F13" s="148">
        <v>4.2819696161519456</v>
      </c>
      <c r="G13" s="148">
        <v>2.309363251076809</v>
      </c>
      <c r="H13" s="148">
        <v>1.2589031806444415</v>
      </c>
      <c r="I13" s="148">
        <v>-0.6871663550128827</v>
      </c>
      <c r="J13" s="148">
        <v>1.0467490183646962E-2</v>
      </c>
      <c r="K13" s="148">
        <v>0.12475821026886813</v>
      </c>
      <c r="L13" s="148">
        <v>0.75911785037427382</v>
      </c>
      <c r="M13" s="148">
        <v>0.89900754125178461</v>
      </c>
      <c r="N13" s="149">
        <v>4.7567794802124403</v>
      </c>
      <c r="O13" s="147">
        <f t="shared" si="1"/>
        <v>6.2087872370487256</v>
      </c>
      <c r="P13" s="148">
        <f t="shared" si="2"/>
        <v>-0.6871663550128827</v>
      </c>
      <c r="Q13" s="147">
        <f t="shared" si="3"/>
        <v>2.047060471386446</v>
      </c>
      <c r="R13" s="23">
        <v>9</v>
      </c>
      <c r="S13" s="337" t="str">
        <f>IF(ABS(C13)&lt;8,"",IF(AND('A+C'!C13&lt;100,ABS(C13)&lt;15),"",IF(AND('A+C'!C13&lt;50,ABS(C13)&lt;30),"",C13)))</f>
        <v/>
      </c>
      <c r="T13" s="338" t="str">
        <f>IF(ABS(D13)&lt;8,"",IF(AND('A+C'!D13&lt;100,ABS(D13)&lt;15),"",IF(AND('A+C'!D13&lt;50,ABS(D13)&lt;30),"",D13)))</f>
        <v/>
      </c>
      <c r="U13" s="338" t="str">
        <f>IF(ABS(E13)&lt;8,"",IF(AND('A+C'!E13&lt;100,ABS(E13)&lt;15),"",IF(AND('A+C'!E13&lt;50,ABS(E13)&lt;30),"",E13)))</f>
        <v/>
      </c>
      <c r="V13" s="338" t="str">
        <f>IF(ABS(F13)&lt;8,"",IF(AND('A+C'!F13&lt;100,ABS(F13)&lt;15),"",IF(AND('A+C'!F13&lt;50,ABS(F13)&lt;30),"",F13)))</f>
        <v/>
      </c>
      <c r="W13" s="338" t="str">
        <f>IF(ABS(G13)&lt;8,"",IF(AND('A+C'!G13&lt;100,ABS(G13)&lt;15),"",IF(AND('A+C'!G13&lt;50,ABS(G13)&lt;30),"",G13)))</f>
        <v/>
      </c>
      <c r="X13" s="338" t="str">
        <f>IF(ABS(H13)&lt;8,"",IF(AND('A+C'!H13&lt;100,ABS(H13)&lt;15),"",IF(AND('A+C'!H13&lt;50,ABS(H13)&lt;30),"",H13)))</f>
        <v/>
      </c>
      <c r="Y13" s="338" t="str">
        <f>IF(ABS(I13)&lt;8,"",IF(AND('A+C'!I13&lt;100,ABS(I13)&lt;15),"",IF(AND('A+C'!I13&lt;50,ABS(I13)&lt;30),"",I13)))</f>
        <v/>
      </c>
      <c r="Z13" s="338" t="str">
        <f>IF(ABS(J13)&lt;8,"",IF(AND('A+C'!J13&lt;100,ABS(J13)&lt;15),"",IF(AND('A+C'!J13&lt;50,ABS(J13)&lt;30),"",J13)))</f>
        <v/>
      </c>
      <c r="AA13" s="338" t="str">
        <f>IF(ABS(K13)&lt;8,"",IF(AND('A+C'!K13&lt;100,ABS(K13)&lt;15),"",IF(AND('A+C'!K13&lt;50,ABS(K13)&lt;30),"",K13)))</f>
        <v/>
      </c>
      <c r="AB13" s="338" t="str">
        <f>IF(ABS(L13)&lt;8,"",IF(AND('A+C'!L13&lt;100,ABS(L13)&lt;15),"",IF(AND('A+C'!L13&lt;50,ABS(L13)&lt;30),"",L13)))</f>
        <v/>
      </c>
      <c r="AC13" s="338" t="str">
        <f>IF(ABS(M13)&lt;8,"",IF(AND('A+C'!M13&lt;100,ABS(M13)&lt;15),"",IF(AND('A+C'!M13&lt;50,ABS(M13)&lt;30),"",M13)))</f>
        <v/>
      </c>
      <c r="AD13" s="339" t="str">
        <f>IF(ABS(N13)&lt;8,"",IF(AND('A+C'!N13&lt;100,ABS(N13)&lt;15),"",IF(AND('A+C'!N13&lt;50,ABS(N13)&lt;30),"",N13)))</f>
        <v/>
      </c>
      <c r="AE13" s="23">
        <f t="shared" si="4"/>
        <v>0</v>
      </c>
    </row>
    <row r="14" spans="1:31" ht="19.5" customHeight="1">
      <c r="A14" s="110">
        <v>10</v>
      </c>
      <c r="B14" s="230" t="s">
        <v>16</v>
      </c>
      <c r="C14" s="157">
        <v>3.6749584313485073</v>
      </c>
      <c r="D14" s="158">
        <v>3.4958192492439006</v>
      </c>
      <c r="E14" s="158">
        <v>2.929131336088735</v>
      </c>
      <c r="F14" s="158">
        <v>8.285929012526621</v>
      </c>
      <c r="G14" s="158">
        <v>4.1936203708169408</v>
      </c>
      <c r="H14" s="158">
        <v>0.38566810933664258</v>
      </c>
      <c r="I14" s="158">
        <v>4.1298033316380165</v>
      </c>
      <c r="J14" s="158">
        <v>8.6890091697772078</v>
      </c>
      <c r="K14" s="158">
        <v>1.7106089701137013</v>
      </c>
      <c r="L14" s="158">
        <v>11.374344048814846</v>
      </c>
      <c r="M14" s="158">
        <v>4.1731695621820588</v>
      </c>
      <c r="N14" s="159">
        <v>8.0186220510965978</v>
      </c>
      <c r="O14" s="157">
        <f t="shared" si="1"/>
        <v>11.374344048814846</v>
      </c>
      <c r="P14" s="158">
        <f t="shared" si="2"/>
        <v>0.38566810933664258</v>
      </c>
      <c r="Q14" s="157">
        <f t="shared" si="3"/>
        <v>5.0883903035819822</v>
      </c>
      <c r="R14" s="23">
        <v>10</v>
      </c>
      <c r="S14" s="337" t="str">
        <f>IF(ABS(C14)&lt;8,"",IF(AND('A+C'!C14&lt;100,ABS(C14)&lt;15),"",IF(AND('A+C'!C14&lt;50,ABS(C14)&lt;30),"",C14)))</f>
        <v/>
      </c>
      <c r="T14" s="338" t="str">
        <f>IF(ABS(D14)&lt;8,"",IF(AND('A+C'!D14&lt;100,ABS(D14)&lt;15),"",IF(AND('A+C'!D14&lt;50,ABS(D14)&lt;30),"",D14)))</f>
        <v/>
      </c>
      <c r="U14" s="338" t="str">
        <f>IF(ABS(E14)&lt;8,"",IF(AND('A+C'!E14&lt;100,ABS(E14)&lt;15),"",IF(AND('A+C'!E14&lt;50,ABS(E14)&lt;30),"",E14)))</f>
        <v/>
      </c>
      <c r="V14" s="338">
        <f>IF(ABS(F14)&lt;8,"",IF(AND('A+C'!F14&lt;100,ABS(F14)&lt;15),"",IF(AND('A+C'!F14&lt;50,ABS(F14)&lt;30),"",F14)))</f>
        <v>8.285929012526621</v>
      </c>
      <c r="W14" s="338" t="str">
        <f>IF(ABS(G14)&lt;8,"",IF(AND('A+C'!G14&lt;100,ABS(G14)&lt;15),"",IF(AND('A+C'!G14&lt;50,ABS(G14)&lt;30),"",G14)))</f>
        <v/>
      </c>
      <c r="X14" s="338" t="str">
        <f>IF(ABS(H14)&lt;8,"",IF(AND('A+C'!H14&lt;100,ABS(H14)&lt;15),"",IF(AND('A+C'!H14&lt;50,ABS(H14)&lt;30),"",H14)))</f>
        <v/>
      </c>
      <c r="Y14" s="338" t="str">
        <f>IF(ABS(I14)&lt;8,"",IF(AND('A+C'!I14&lt;100,ABS(I14)&lt;15),"",IF(AND('A+C'!I14&lt;50,ABS(I14)&lt;30),"",I14)))</f>
        <v/>
      </c>
      <c r="Z14" s="338">
        <f>IF(ABS(J14)&lt;8,"",IF(AND('A+C'!J14&lt;100,ABS(J14)&lt;15),"",IF(AND('A+C'!J14&lt;50,ABS(J14)&lt;30),"",J14)))</f>
        <v>8.6890091697772078</v>
      </c>
      <c r="AA14" s="338" t="str">
        <f>IF(ABS(K14)&lt;8,"",IF(AND('A+C'!K14&lt;100,ABS(K14)&lt;15),"",IF(AND('A+C'!K14&lt;50,ABS(K14)&lt;30),"",K14)))</f>
        <v/>
      </c>
      <c r="AB14" s="338">
        <f>IF(ABS(L14)&lt;8,"",IF(AND('A+C'!L14&lt;100,ABS(L14)&lt;15),"",IF(AND('A+C'!L14&lt;50,ABS(L14)&lt;30),"",L14)))</f>
        <v>11.374344048814846</v>
      </c>
      <c r="AC14" s="338" t="str">
        <f>IF(ABS(M14)&lt;8,"",IF(AND('A+C'!M14&lt;100,ABS(M14)&lt;15),"",IF(AND('A+C'!M14&lt;50,ABS(M14)&lt;30),"",M14)))</f>
        <v/>
      </c>
      <c r="AD14" s="339">
        <f>IF(ABS(N14)&lt;8,"",IF(AND('A+C'!N14&lt;100,ABS(N14)&lt;15),"",IF(AND('A+C'!N14&lt;50,ABS(N14)&lt;30),"",N14)))</f>
        <v>8.0186220510965978</v>
      </c>
      <c r="AE14" s="23">
        <f t="shared" si="4"/>
        <v>4</v>
      </c>
    </row>
    <row r="15" spans="1:31" ht="19.5" customHeight="1">
      <c r="A15" s="123">
        <v>11</v>
      </c>
      <c r="B15" s="214" t="s">
        <v>18</v>
      </c>
      <c r="C15" s="119">
        <v>-3.6423051737519502E-2</v>
      </c>
      <c r="D15" s="120">
        <v>-1.8406569388941314</v>
      </c>
      <c r="E15" s="120">
        <v>-1.3655393221668395</v>
      </c>
      <c r="F15" s="120">
        <v>0.68759623494185562</v>
      </c>
      <c r="G15" s="120">
        <v>-3.239292167054185</v>
      </c>
      <c r="H15" s="120">
        <v>-1.5912029813423916</v>
      </c>
      <c r="I15" s="120">
        <v>-1.6733024931374467</v>
      </c>
      <c r="J15" s="120">
        <v>-0.15531108111103423</v>
      </c>
      <c r="K15" s="120">
        <v>-2.4640131277478283</v>
      </c>
      <c r="L15" s="120">
        <v>-0.70592043668949689</v>
      </c>
      <c r="M15" s="120"/>
      <c r="N15" s="121"/>
      <c r="O15" s="119">
        <f t="shared" si="1"/>
        <v>0.68759623494185562</v>
      </c>
      <c r="P15" s="120">
        <f t="shared" si="2"/>
        <v>-3.239292167054185</v>
      </c>
      <c r="Q15" s="119">
        <f t="shared" si="3"/>
        <v>-1.2384065364939016</v>
      </c>
      <c r="R15" s="23">
        <v>11</v>
      </c>
      <c r="S15" s="337" t="str">
        <f>IF(ABS(C15)&lt;8,"",IF(AND('A+C'!C15&lt;100,ABS(C15)&lt;15),"",IF(AND('A+C'!C15&lt;50,ABS(C15)&lt;30),"",C15)))</f>
        <v/>
      </c>
      <c r="T15" s="338" t="str">
        <f>IF(ABS(D15)&lt;8,"",IF(AND('A+C'!D15&lt;100,ABS(D15)&lt;15),"",IF(AND('A+C'!D15&lt;50,ABS(D15)&lt;30),"",D15)))</f>
        <v/>
      </c>
      <c r="U15" s="338" t="str">
        <f>IF(ABS(E15)&lt;8,"",IF(AND('A+C'!E15&lt;100,ABS(E15)&lt;15),"",IF(AND('A+C'!E15&lt;50,ABS(E15)&lt;30),"",E15)))</f>
        <v/>
      </c>
      <c r="V15" s="338" t="str">
        <f>IF(ABS(F15)&lt;8,"",IF(AND('A+C'!F15&lt;100,ABS(F15)&lt;15),"",IF(AND('A+C'!F15&lt;50,ABS(F15)&lt;30),"",F15)))</f>
        <v/>
      </c>
      <c r="W15" s="338" t="str">
        <f>IF(ABS(G15)&lt;8,"",IF(AND('A+C'!G15&lt;100,ABS(G15)&lt;15),"",IF(AND('A+C'!G15&lt;50,ABS(G15)&lt;30),"",G15)))</f>
        <v/>
      </c>
      <c r="X15" s="338" t="str">
        <f>IF(ABS(H15)&lt;8,"",IF(AND('A+C'!H15&lt;100,ABS(H15)&lt;15),"",IF(AND('A+C'!H15&lt;50,ABS(H15)&lt;30),"",H15)))</f>
        <v/>
      </c>
      <c r="Y15" s="338" t="str">
        <f>IF(ABS(I15)&lt;8,"",IF(AND('A+C'!I15&lt;100,ABS(I15)&lt;15),"",IF(AND('A+C'!I15&lt;50,ABS(I15)&lt;30),"",I15)))</f>
        <v/>
      </c>
      <c r="Z15" s="338" t="str">
        <f>IF(ABS(J15)&lt;8,"",IF(AND('A+C'!J15&lt;100,ABS(J15)&lt;15),"",IF(AND('A+C'!J15&lt;50,ABS(J15)&lt;30),"",J15)))</f>
        <v/>
      </c>
      <c r="AA15" s="338" t="str">
        <f>IF(ABS(K15)&lt;8,"",IF(AND('A+C'!K15&lt;100,ABS(K15)&lt;15),"",IF(AND('A+C'!K15&lt;50,ABS(K15)&lt;30),"",K15)))</f>
        <v/>
      </c>
      <c r="AB15" s="338" t="str">
        <f>IF(ABS(L15)&lt;8,"",IF(AND('A+C'!L15&lt;100,ABS(L15)&lt;15),"",IF(AND('A+C'!L15&lt;50,ABS(L15)&lt;30),"",L15)))</f>
        <v/>
      </c>
      <c r="AC15" s="338" t="str">
        <f>IF(ABS(M15)&lt;8,"",IF(AND('A+C'!M15&lt;100,ABS(M15)&lt;15),"",IF(AND('A+C'!M15&lt;50,ABS(M15)&lt;30),"",M15)))</f>
        <v/>
      </c>
      <c r="AD15" s="339" t="str">
        <f>IF(ABS(N15)&lt;8,"",IF(AND('A+C'!N15&lt;100,ABS(N15)&lt;15),"",IF(AND('A+C'!N15&lt;50,ABS(N15)&lt;30),"",N15)))</f>
        <v/>
      </c>
      <c r="AE15" s="23">
        <f t="shared" si="4"/>
        <v>0</v>
      </c>
    </row>
    <row r="16" spans="1:31" ht="19.5" customHeight="1">
      <c r="A16" s="123">
        <v>12</v>
      </c>
      <c r="B16" s="214" t="s">
        <v>20</v>
      </c>
      <c r="C16" s="119">
        <v>6.3643616848314828</v>
      </c>
      <c r="D16" s="120">
        <v>8.4411763076273338</v>
      </c>
      <c r="E16" s="120">
        <v>4.8932121891391338</v>
      </c>
      <c r="F16" s="120">
        <v>4.7843538847514653</v>
      </c>
      <c r="G16" s="120">
        <v>8.9797840607270754</v>
      </c>
      <c r="H16" s="120">
        <v>1.8262247715452959</v>
      </c>
      <c r="I16" s="120">
        <v>3.989054728515407</v>
      </c>
      <c r="J16" s="120">
        <v>5.1354140084775075</v>
      </c>
      <c r="K16" s="120">
        <v>-4.00858454179511</v>
      </c>
      <c r="L16" s="120">
        <v>6.0676770915021727</v>
      </c>
      <c r="M16" s="120">
        <v>-0.80284837848112867</v>
      </c>
      <c r="N16" s="121">
        <v>-8.8480609833438404</v>
      </c>
      <c r="O16" s="119">
        <f t="shared" si="1"/>
        <v>8.9797840607270754</v>
      </c>
      <c r="P16" s="120">
        <f t="shared" si="2"/>
        <v>-8.8480609833438404</v>
      </c>
      <c r="Q16" s="119">
        <f t="shared" si="3"/>
        <v>3.068480401958066</v>
      </c>
      <c r="R16" s="23">
        <v>12</v>
      </c>
      <c r="S16" s="337" t="str">
        <f>IF(ABS(C16)&lt;8,"",IF(AND('A+C'!C16&lt;100,ABS(C16)&lt;15),"",IF(AND('A+C'!C16&lt;50,ABS(C16)&lt;30),"",C16)))</f>
        <v/>
      </c>
      <c r="T16" s="338">
        <f>IF(ABS(D16)&lt;8,"",IF(AND('A+C'!D16&lt;100,ABS(D16)&lt;15),"",IF(AND('A+C'!D16&lt;50,ABS(D16)&lt;30),"",D16)))</f>
        <v>8.4411763076273338</v>
      </c>
      <c r="U16" s="338" t="str">
        <f>IF(ABS(E16)&lt;8,"",IF(AND('A+C'!E16&lt;100,ABS(E16)&lt;15),"",IF(AND('A+C'!E16&lt;50,ABS(E16)&lt;30),"",E16)))</f>
        <v/>
      </c>
      <c r="V16" s="338" t="str">
        <f>IF(ABS(F16)&lt;8,"",IF(AND('A+C'!F16&lt;100,ABS(F16)&lt;15),"",IF(AND('A+C'!F16&lt;50,ABS(F16)&lt;30),"",F16)))</f>
        <v/>
      </c>
      <c r="W16" s="338">
        <f>IF(ABS(G16)&lt;8,"",IF(AND('A+C'!G16&lt;100,ABS(G16)&lt;15),"",IF(AND('A+C'!G16&lt;50,ABS(G16)&lt;30),"",G16)))</f>
        <v>8.9797840607270754</v>
      </c>
      <c r="X16" s="338" t="str">
        <f>IF(ABS(H16)&lt;8,"",IF(AND('A+C'!H16&lt;100,ABS(H16)&lt;15),"",IF(AND('A+C'!H16&lt;50,ABS(H16)&lt;30),"",H16)))</f>
        <v/>
      </c>
      <c r="Y16" s="338" t="str">
        <f>IF(ABS(I16)&lt;8,"",IF(AND('A+C'!I16&lt;100,ABS(I16)&lt;15),"",IF(AND('A+C'!I16&lt;50,ABS(I16)&lt;30),"",I16)))</f>
        <v/>
      </c>
      <c r="Z16" s="338" t="str">
        <f>IF(ABS(J16)&lt;8,"",IF(AND('A+C'!J16&lt;100,ABS(J16)&lt;15),"",IF(AND('A+C'!J16&lt;50,ABS(J16)&lt;30),"",J16)))</f>
        <v/>
      </c>
      <c r="AA16" s="338" t="str">
        <f>IF(ABS(K16)&lt;8,"",IF(AND('A+C'!K16&lt;100,ABS(K16)&lt;15),"",IF(AND('A+C'!K16&lt;50,ABS(K16)&lt;30),"",K16)))</f>
        <v/>
      </c>
      <c r="AB16" s="338" t="str">
        <f>IF(ABS(L16)&lt;8,"",IF(AND('A+C'!L16&lt;100,ABS(L16)&lt;15),"",IF(AND('A+C'!L16&lt;50,ABS(L16)&lt;30),"",L16)))</f>
        <v/>
      </c>
      <c r="AC16" s="338" t="str">
        <f>IF(ABS(M16)&lt;8,"",IF(AND('A+C'!M16&lt;100,ABS(M16)&lt;15),"",IF(AND('A+C'!M16&lt;50,ABS(M16)&lt;30),"",M16)))</f>
        <v/>
      </c>
      <c r="AD16" s="339">
        <f>IF(ABS(N16)&lt;8,"",IF(AND('A+C'!N16&lt;100,ABS(N16)&lt;15),"",IF(AND('A+C'!N16&lt;50,ABS(N16)&lt;30),"",N16)))</f>
        <v>-8.8480609833438404</v>
      </c>
      <c r="AE16" s="23">
        <f t="shared" si="4"/>
        <v>3</v>
      </c>
    </row>
    <row r="17" spans="1:31" ht="19.5" customHeight="1">
      <c r="A17" s="123">
        <v>13</v>
      </c>
      <c r="B17" s="214" t="s">
        <v>21</v>
      </c>
      <c r="C17" s="119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1"/>
      <c r="O17" s="119"/>
      <c r="P17" s="120"/>
      <c r="Q17" s="119"/>
      <c r="R17" s="23"/>
      <c r="S17" s="337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9"/>
      <c r="AE17" s="23"/>
    </row>
    <row r="18" spans="1:31" ht="19.5" customHeight="1">
      <c r="A18" s="123">
        <v>14</v>
      </c>
      <c r="B18" s="214" t="s">
        <v>22</v>
      </c>
      <c r="C18" s="119">
        <v>3.2376519466772056</v>
      </c>
      <c r="D18" s="120">
        <v>3.9390503983058331</v>
      </c>
      <c r="E18" s="120">
        <v>3.7074639851055666</v>
      </c>
      <c r="F18" s="120">
        <v>1.2309279549677867</v>
      </c>
      <c r="G18" s="120">
        <v>3.8398138442146736</v>
      </c>
      <c r="H18" s="120">
        <v>4.9837997329081583E-2</v>
      </c>
      <c r="I18" s="120">
        <v>0.96092679743869991</v>
      </c>
      <c r="J18" s="120">
        <v>0.89483313935353681</v>
      </c>
      <c r="K18" s="120">
        <v>1.2864221225605217</v>
      </c>
      <c r="L18" s="120">
        <v>-7.0095352716311368</v>
      </c>
      <c r="M18" s="120">
        <v>9.6265728212000621</v>
      </c>
      <c r="N18" s="121">
        <v>4.4186624119012849</v>
      </c>
      <c r="O18" s="119">
        <f t="shared" ref="O18:O39" si="5">MAX(C18:N18)</f>
        <v>9.6265728212000621</v>
      </c>
      <c r="P18" s="120">
        <f t="shared" ref="P18:P39" si="6">MIN(C18:N18)</f>
        <v>-7.0095352716311368</v>
      </c>
      <c r="Q18" s="119">
        <f t="shared" ref="Q18:Q39" si="7">AVERAGE(C18:N18)</f>
        <v>2.1818856789519261</v>
      </c>
      <c r="R18" s="23">
        <v>13</v>
      </c>
      <c r="S18" s="337" t="str">
        <f>IF(ABS(C18)&lt;8,"",IF(AND('A+C'!C18&lt;100,ABS(C18)&lt;15),"",IF(AND('A+C'!C18&lt;50,ABS(C18)&lt;30),"",C18)))</f>
        <v/>
      </c>
      <c r="T18" s="338" t="str">
        <f>IF(ABS(D18)&lt;8,"",IF(AND('A+C'!D18&lt;100,ABS(D18)&lt;15),"",IF(AND('A+C'!D18&lt;50,ABS(D18)&lt;30),"",D18)))</f>
        <v/>
      </c>
      <c r="U18" s="338" t="str">
        <f>IF(ABS(E18)&lt;8,"",IF(AND('A+C'!E18&lt;100,ABS(E18)&lt;15),"",IF(AND('A+C'!E18&lt;50,ABS(E18)&lt;30),"",E18)))</f>
        <v/>
      </c>
      <c r="V18" s="338" t="str">
        <f>IF(ABS(F18)&lt;8,"",IF(AND('A+C'!F18&lt;100,ABS(F18)&lt;15),"",IF(AND('A+C'!F18&lt;50,ABS(F18)&lt;30),"",F18)))</f>
        <v/>
      </c>
      <c r="W18" s="338" t="str">
        <f>IF(ABS(G18)&lt;8,"",IF(AND('A+C'!G18&lt;100,ABS(G18)&lt;15),"",IF(AND('A+C'!G18&lt;50,ABS(G18)&lt;30),"",G18)))</f>
        <v/>
      </c>
      <c r="X18" s="338" t="str">
        <f>IF(ABS(H18)&lt;8,"",IF(AND('A+C'!H18&lt;100,ABS(H18)&lt;15),"",IF(AND('A+C'!H18&lt;50,ABS(H18)&lt;30),"",H18)))</f>
        <v/>
      </c>
      <c r="Y18" s="338" t="str">
        <f>IF(ABS(I18)&lt;8,"",IF(AND('A+C'!I18&lt;100,ABS(I18)&lt;15),"",IF(AND('A+C'!I18&lt;50,ABS(I18)&lt;30),"",I18)))</f>
        <v/>
      </c>
      <c r="Z18" s="338" t="str">
        <f>IF(ABS(J18)&lt;8,"",IF(AND('A+C'!J18&lt;100,ABS(J18)&lt;15),"",IF(AND('A+C'!J18&lt;50,ABS(J18)&lt;30),"",J18)))</f>
        <v/>
      </c>
      <c r="AA18" s="338" t="str">
        <f>IF(ABS(K18)&lt;8,"",IF(AND('A+C'!K18&lt;100,ABS(K18)&lt;15),"",IF(AND('A+C'!K18&lt;50,ABS(K18)&lt;30),"",K18)))</f>
        <v/>
      </c>
      <c r="AB18" s="338" t="str">
        <f>IF(ABS(L18)&lt;8,"",IF(AND('A+C'!L18&lt;100,ABS(L18)&lt;15),"",IF(AND('A+C'!L18&lt;50,ABS(L18)&lt;30),"",L18)))</f>
        <v/>
      </c>
      <c r="AC18" s="338">
        <f>IF(ABS(M18)&lt;8,"",IF(AND('A+C'!M18&lt;100,ABS(M18)&lt;15),"",IF(AND('A+C'!M18&lt;50,ABS(M18)&lt;30),"",M18)))</f>
        <v>9.6265728212000621</v>
      </c>
      <c r="AD18" s="339" t="str">
        <f>IF(ABS(N18)&lt;8,"",IF(AND('A+C'!N18&lt;100,ABS(N18)&lt;15),"",IF(AND('A+C'!N18&lt;50,ABS(N18)&lt;30),"",N18)))</f>
        <v/>
      </c>
      <c r="AE18" s="23">
        <f t="shared" ref="AE18:AE56" si="8">COUNT(S18:AD18)</f>
        <v>1</v>
      </c>
    </row>
    <row r="19" spans="1:31" ht="19.5" customHeight="1">
      <c r="A19" s="123">
        <v>15</v>
      </c>
      <c r="B19" s="214" t="s">
        <v>23</v>
      </c>
      <c r="C19" s="119">
        <v>2.0833647283939492</v>
      </c>
      <c r="D19" s="120">
        <v>-46.10621762959061</v>
      </c>
      <c r="E19" s="120">
        <v>-4.6568598587263672</v>
      </c>
      <c r="F19" s="120">
        <v>-4.5028306020476609</v>
      </c>
      <c r="G19" s="120">
        <v>-0.26368540930738965</v>
      </c>
      <c r="H19" s="120">
        <v>-10.634849031613339</v>
      </c>
      <c r="I19" s="120">
        <v>3.9980621484478469</v>
      </c>
      <c r="J19" s="120">
        <v>-2.247028897691369</v>
      </c>
      <c r="K19" s="120">
        <v>7.3363673256226596</v>
      </c>
      <c r="L19" s="120">
        <v>0.23154642243383483</v>
      </c>
      <c r="M19" s="120">
        <v>9.6023403766975823E-2</v>
      </c>
      <c r="N19" s="121">
        <v>2.2627468582970662</v>
      </c>
      <c r="O19" s="119">
        <f t="shared" si="5"/>
        <v>7.3363673256226596</v>
      </c>
      <c r="P19" s="120">
        <f t="shared" si="6"/>
        <v>-46.10621762959061</v>
      </c>
      <c r="Q19" s="119">
        <f t="shared" si="7"/>
        <v>-4.366946711834534</v>
      </c>
      <c r="R19" s="23">
        <v>14</v>
      </c>
      <c r="S19" s="337" t="str">
        <f>IF(ABS(C19)&lt;8,"",IF(AND('A+C'!C19&lt;100,ABS(C19)&lt;15),"",IF(AND('A+C'!C19&lt;50,ABS(C19)&lt;30),"",C19)))</f>
        <v/>
      </c>
      <c r="T19" s="338">
        <f>IF(ABS(D19)&lt;8,"",IF(AND('A+C'!D19&lt;100,ABS(D19)&lt;15),"",IF(AND('A+C'!D19&lt;50,ABS(D19)&lt;30),"",D19)))</f>
        <v>-46.10621762959061</v>
      </c>
      <c r="U19" s="338" t="str">
        <f>IF(ABS(E19)&lt;8,"",IF(AND('A+C'!E19&lt;100,ABS(E19)&lt;15),"",IF(AND('A+C'!E19&lt;50,ABS(E19)&lt;30),"",E19)))</f>
        <v/>
      </c>
      <c r="V19" s="338" t="str">
        <f>IF(ABS(F19)&lt;8,"",IF(AND('A+C'!F19&lt;100,ABS(F19)&lt;15),"",IF(AND('A+C'!F19&lt;50,ABS(F19)&lt;30),"",F19)))</f>
        <v/>
      </c>
      <c r="W19" s="338" t="str">
        <f>IF(ABS(G19)&lt;8,"",IF(AND('A+C'!G19&lt;100,ABS(G19)&lt;15),"",IF(AND('A+C'!G19&lt;50,ABS(G19)&lt;30),"",G19)))</f>
        <v/>
      </c>
      <c r="X19" s="338">
        <f>IF(ABS(H19)&lt;8,"",IF(AND('A+C'!H19&lt;100,ABS(H19)&lt;15),"",IF(AND('A+C'!H19&lt;50,ABS(H19)&lt;30),"",H19)))</f>
        <v>-10.634849031613339</v>
      </c>
      <c r="Y19" s="338" t="str">
        <f>IF(ABS(I19)&lt;8,"",IF(AND('A+C'!I19&lt;100,ABS(I19)&lt;15),"",IF(AND('A+C'!I19&lt;50,ABS(I19)&lt;30),"",I19)))</f>
        <v/>
      </c>
      <c r="Z19" s="338" t="str">
        <f>IF(ABS(J19)&lt;8,"",IF(AND('A+C'!J19&lt;100,ABS(J19)&lt;15),"",IF(AND('A+C'!J19&lt;50,ABS(J19)&lt;30),"",J19)))</f>
        <v/>
      </c>
      <c r="AA19" s="338" t="str">
        <f>IF(ABS(K19)&lt;8,"",IF(AND('A+C'!K19&lt;100,ABS(K19)&lt;15),"",IF(AND('A+C'!K19&lt;50,ABS(K19)&lt;30),"",K19)))</f>
        <v/>
      </c>
      <c r="AB19" s="338" t="str">
        <f>IF(ABS(L19)&lt;8,"",IF(AND('A+C'!L19&lt;100,ABS(L19)&lt;15),"",IF(AND('A+C'!L19&lt;50,ABS(L19)&lt;30),"",L19)))</f>
        <v/>
      </c>
      <c r="AC19" s="338" t="str">
        <f>IF(ABS(M19)&lt;8,"",IF(AND('A+C'!M19&lt;100,ABS(M19)&lt;15),"",IF(AND('A+C'!M19&lt;50,ABS(M19)&lt;30),"",M19)))</f>
        <v/>
      </c>
      <c r="AD19" s="339" t="str">
        <f>IF(ABS(N19)&lt;8,"",IF(AND('A+C'!N19&lt;100,ABS(N19)&lt;15),"",IF(AND('A+C'!N19&lt;50,ABS(N19)&lt;30),"",N19)))</f>
        <v/>
      </c>
      <c r="AE19" s="23">
        <f t="shared" si="8"/>
        <v>2</v>
      </c>
    </row>
    <row r="20" spans="1:31" ht="19.5" customHeight="1">
      <c r="A20" s="123">
        <v>16</v>
      </c>
      <c r="B20" s="214" t="s">
        <v>24</v>
      </c>
      <c r="C20" s="119">
        <v>3.7701536093734918</v>
      </c>
      <c r="D20" s="120">
        <v>-2.2546341232858218</v>
      </c>
      <c r="E20" s="120">
        <v>-5.7501710915260427</v>
      </c>
      <c r="F20" s="120">
        <v>-5.8719198440048137</v>
      </c>
      <c r="G20" s="120">
        <v>-5.0933948260042232</v>
      </c>
      <c r="H20" s="120">
        <v>-7.0167215094658015</v>
      </c>
      <c r="I20" s="120">
        <v>3.2259686506956409</v>
      </c>
      <c r="J20" s="120">
        <v>0.48588833301900763</v>
      </c>
      <c r="K20" s="120">
        <v>3.7908193463443784</v>
      </c>
      <c r="L20" s="120">
        <v>7.6743910184393513</v>
      </c>
      <c r="M20" s="120">
        <v>5.2933653796467537</v>
      </c>
      <c r="N20" s="121">
        <v>0.75810429419401149</v>
      </c>
      <c r="O20" s="119">
        <f t="shared" si="5"/>
        <v>7.6743910184393513</v>
      </c>
      <c r="P20" s="120">
        <f t="shared" si="6"/>
        <v>-7.0167215094658015</v>
      </c>
      <c r="Q20" s="119">
        <f t="shared" si="7"/>
        <v>-8.2345896881172276E-2</v>
      </c>
      <c r="R20" s="23">
        <v>15</v>
      </c>
      <c r="S20" s="337" t="str">
        <f>IF(ABS(C20)&lt;8,"",IF(AND('A+C'!C20&lt;100,ABS(C20)&lt;15),"",IF(AND('A+C'!C20&lt;50,ABS(C20)&lt;30),"",C20)))</f>
        <v/>
      </c>
      <c r="T20" s="338" t="str">
        <f>IF(ABS(D20)&lt;8,"",IF(AND('A+C'!D20&lt;100,ABS(D20)&lt;15),"",IF(AND('A+C'!D20&lt;50,ABS(D20)&lt;30),"",D20)))</f>
        <v/>
      </c>
      <c r="U20" s="338" t="str">
        <f>IF(ABS(E20)&lt;8,"",IF(AND('A+C'!E20&lt;100,ABS(E20)&lt;15),"",IF(AND('A+C'!E20&lt;50,ABS(E20)&lt;30),"",E20)))</f>
        <v/>
      </c>
      <c r="V20" s="338" t="str">
        <f>IF(ABS(F20)&lt;8,"",IF(AND('A+C'!F20&lt;100,ABS(F20)&lt;15),"",IF(AND('A+C'!F20&lt;50,ABS(F20)&lt;30),"",F20)))</f>
        <v/>
      </c>
      <c r="W20" s="338" t="str">
        <f>IF(ABS(G20)&lt;8,"",IF(AND('A+C'!G20&lt;100,ABS(G20)&lt;15),"",IF(AND('A+C'!G20&lt;50,ABS(G20)&lt;30),"",G20)))</f>
        <v/>
      </c>
      <c r="X20" s="338" t="str">
        <f>IF(ABS(H20)&lt;8,"",IF(AND('A+C'!H20&lt;100,ABS(H20)&lt;15),"",IF(AND('A+C'!H20&lt;50,ABS(H20)&lt;30),"",H20)))</f>
        <v/>
      </c>
      <c r="Y20" s="338" t="str">
        <f>IF(ABS(I20)&lt;8,"",IF(AND('A+C'!I20&lt;100,ABS(I20)&lt;15),"",IF(AND('A+C'!I20&lt;50,ABS(I20)&lt;30),"",I20)))</f>
        <v/>
      </c>
      <c r="Z20" s="338" t="str">
        <f>IF(ABS(J20)&lt;8,"",IF(AND('A+C'!J20&lt;100,ABS(J20)&lt;15),"",IF(AND('A+C'!J20&lt;50,ABS(J20)&lt;30),"",J20)))</f>
        <v/>
      </c>
      <c r="AA20" s="338" t="str">
        <f>IF(ABS(K20)&lt;8,"",IF(AND('A+C'!K20&lt;100,ABS(K20)&lt;15),"",IF(AND('A+C'!K20&lt;50,ABS(K20)&lt;30),"",K20)))</f>
        <v/>
      </c>
      <c r="AB20" s="338" t="str">
        <f>IF(ABS(L20)&lt;8,"",IF(AND('A+C'!L20&lt;100,ABS(L20)&lt;15),"",IF(AND('A+C'!L20&lt;50,ABS(L20)&lt;30),"",L20)))</f>
        <v/>
      </c>
      <c r="AC20" s="338" t="str">
        <f>IF(ABS(M20)&lt;8,"",IF(AND('A+C'!M20&lt;100,ABS(M20)&lt;15),"",IF(AND('A+C'!M20&lt;50,ABS(M20)&lt;30),"",M20)))</f>
        <v/>
      </c>
      <c r="AD20" s="339" t="str">
        <f>IF(ABS(N20)&lt;8,"",IF(AND('A+C'!N20&lt;100,ABS(N20)&lt;15),"",IF(AND('A+C'!N20&lt;50,ABS(N20)&lt;30),"",N20)))</f>
        <v/>
      </c>
      <c r="AE20" s="23">
        <f t="shared" si="8"/>
        <v>0</v>
      </c>
    </row>
    <row r="21" spans="1:31" ht="19.5" customHeight="1">
      <c r="A21" s="123">
        <v>17</v>
      </c>
      <c r="B21" s="214" t="s">
        <v>25</v>
      </c>
      <c r="C21" s="119">
        <v>2.4272326463386307</v>
      </c>
      <c r="D21" s="120">
        <v>-3.814056414004432</v>
      </c>
      <c r="E21" s="120">
        <v>1.2365610388212027</v>
      </c>
      <c r="F21" s="120">
        <v>11.132725976756067</v>
      </c>
      <c r="G21" s="120">
        <v>-3.6307399345123428</v>
      </c>
      <c r="H21" s="120">
        <v>-2.4691483896952016</v>
      </c>
      <c r="I21" s="120">
        <v>-2.3199519988845774</v>
      </c>
      <c r="J21" s="120">
        <v>4.8337680235545877</v>
      </c>
      <c r="K21" s="120">
        <v>1.480763954728739</v>
      </c>
      <c r="L21" s="120">
        <v>-2.5260546971106619</v>
      </c>
      <c r="M21" s="120">
        <v>1.5751243910107071</v>
      </c>
      <c r="N21" s="121">
        <v>0.11556383899306558</v>
      </c>
      <c r="O21" s="119">
        <f t="shared" si="5"/>
        <v>11.132725976756067</v>
      </c>
      <c r="P21" s="120">
        <f t="shared" si="6"/>
        <v>-3.814056414004432</v>
      </c>
      <c r="Q21" s="119">
        <f t="shared" si="7"/>
        <v>0.67014903633298195</v>
      </c>
      <c r="R21" s="23">
        <v>16</v>
      </c>
      <c r="S21" s="337" t="str">
        <f>IF(ABS(C21)&lt;8,"",IF(AND('A+C'!C21&lt;100,ABS(C21)&lt;15),"",IF(AND('A+C'!C21&lt;50,ABS(C21)&lt;30),"",C21)))</f>
        <v/>
      </c>
      <c r="T21" s="338" t="str">
        <f>IF(ABS(D21)&lt;8,"",IF(AND('A+C'!D21&lt;100,ABS(D21)&lt;15),"",IF(AND('A+C'!D21&lt;50,ABS(D21)&lt;30),"",D21)))</f>
        <v/>
      </c>
      <c r="U21" s="338" t="str">
        <f>IF(ABS(E21)&lt;8,"",IF(AND('A+C'!E21&lt;100,ABS(E21)&lt;15),"",IF(AND('A+C'!E21&lt;50,ABS(E21)&lt;30),"",E21)))</f>
        <v/>
      </c>
      <c r="V21" s="338" t="str">
        <f>IF(ABS(F21)&lt;8,"",IF(AND('A+C'!F21&lt;100,ABS(F21)&lt;15),"",IF(AND('A+C'!F21&lt;50,ABS(F21)&lt;30),"",F21)))</f>
        <v/>
      </c>
      <c r="W21" s="338" t="str">
        <f>IF(ABS(G21)&lt;8,"",IF(AND('A+C'!G21&lt;100,ABS(G21)&lt;15),"",IF(AND('A+C'!G21&lt;50,ABS(G21)&lt;30),"",G21)))</f>
        <v/>
      </c>
      <c r="X21" s="338" t="str">
        <f>IF(ABS(H21)&lt;8,"",IF(AND('A+C'!H21&lt;100,ABS(H21)&lt;15),"",IF(AND('A+C'!H21&lt;50,ABS(H21)&lt;30),"",H21)))</f>
        <v/>
      </c>
      <c r="Y21" s="338" t="str">
        <f>IF(ABS(I21)&lt;8,"",IF(AND('A+C'!I21&lt;100,ABS(I21)&lt;15),"",IF(AND('A+C'!I21&lt;50,ABS(I21)&lt;30),"",I21)))</f>
        <v/>
      </c>
      <c r="Z21" s="338" t="str">
        <f>IF(ABS(J21)&lt;8,"",IF(AND('A+C'!J21&lt;100,ABS(J21)&lt;15),"",IF(AND('A+C'!J21&lt;50,ABS(J21)&lt;30),"",J21)))</f>
        <v/>
      </c>
      <c r="AA21" s="338" t="str">
        <f>IF(ABS(K21)&lt;8,"",IF(AND('A+C'!K21&lt;100,ABS(K21)&lt;15),"",IF(AND('A+C'!K21&lt;50,ABS(K21)&lt;30),"",K21)))</f>
        <v/>
      </c>
      <c r="AB21" s="338" t="str">
        <f>IF(ABS(L21)&lt;8,"",IF(AND('A+C'!L21&lt;100,ABS(L21)&lt;15),"",IF(AND('A+C'!L21&lt;50,ABS(L21)&lt;30),"",L21)))</f>
        <v/>
      </c>
      <c r="AC21" s="338" t="str">
        <f>IF(ABS(M21)&lt;8,"",IF(AND('A+C'!M21&lt;100,ABS(M21)&lt;15),"",IF(AND('A+C'!M21&lt;50,ABS(M21)&lt;30),"",M21)))</f>
        <v/>
      </c>
      <c r="AD21" s="339" t="str">
        <f>IF(ABS(N21)&lt;8,"",IF(AND('A+C'!N21&lt;100,ABS(N21)&lt;15),"",IF(AND('A+C'!N21&lt;50,ABS(N21)&lt;30),"",N21)))</f>
        <v/>
      </c>
      <c r="AE21" s="23">
        <f t="shared" si="8"/>
        <v>0</v>
      </c>
    </row>
    <row r="22" spans="1:31" ht="19.5" customHeight="1">
      <c r="A22" s="123">
        <v>18</v>
      </c>
      <c r="B22" s="214" t="s">
        <v>26</v>
      </c>
      <c r="C22" s="119">
        <v>-4.9260467601676838</v>
      </c>
      <c r="D22" s="120">
        <v>-1.390843041513744</v>
      </c>
      <c r="E22" s="120">
        <v>2.1754597453477902</v>
      </c>
      <c r="F22" s="120">
        <v>-1.9229115192648343</v>
      </c>
      <c r="G22" s="120">
        <v>0.26123851322779196</v>
      </c>
      <c r="H22" s="120">
        <v>8.635173608996709</v>
      </c>
      <c r="I22" s="120">
        <v>4.0187989098635963</v>
      </c>
      <c r="J22" s="120">
        <v>0.62720051164326762</v>
      </c>
      <c r="K22" s="120">
        <v>-6.3565257260169457</v>
      </c>
      <c r="L22" s="120">
        <v>2.1213377832438409</v>
      </c>
      <c r="M22" s="120">
        <v>-4.1446254477576048</v>
      </c>
      <c r="N22" s="121">
        <v>1.1823829767636815</v>
      </c>
      <c r="O22" s="119">
        <f t="shared" si="5"/>
        <v>8.635173608996709</v>
      </c>
      <c r="P22" s="120">
        <f t="shared" si="6"/>
        <v>-6.3565257260169457</v>
      </c>
      <c r="Q22" s="119">
        <f t="shared" si="7"/>
        <v>2.3386629530488718E-2</v>
      </c>
      <c r="R22" s="23">
        <v>17</v>
      </c>
      <c r="S22" s="337" t="str">
        <f>IF(ABS(C22)&lt;8,"",IF(AND('A+C'!C22&lt;100,ABS(C22)&lt;15),"",IF(AND('A+C'!C22&lt;50,ABS(C22)&lt;30),"",C22)))</f>
        <v/>
      </c>
      <c r="T22" s="338" t="str">
        <f>IF(ABS(D22)&lt;8,"",IF(AND('A+C'!D22&lt;100,ABS(D22)&lt;15),"",IF(AND('A+C'!D22&lt;50,ABS(D22)&lt;30),"",D22)))</f>
        <v/>
      </c>
      <c r="U22" s="338" t="str">
        <f>IF(ABS(E22)&lt;8,"",IF(AND('A+C'!E22&lt;100,ABS(E22)&lt;15),"",IF(AND('A+C'!E22&lt;50,ABS(E22)&lt;30),"",E22)))</f>
        <v/>
      </c>
      <c r="V22" s="338" t="str">
        <f>IF(ABS(F22)&lt;8,"",IF(AND('A+C'!F22&lt;100,ABS(F22)&lt;15),"",IF(AND('A+C'!F22&lt;50,ABS(F22)&lt;30),"",F22)))</f>
        <v/>
      </c>
      <c r="W22" s="338" t="str">
        <f>IF(ABS(G22)&lt;8,"",IF(AND('A+C'!G22&lt;100,ABS(G22)&lt;15),"",IF(AND('A+C'!G22&lt;50,ABS(G22)&lt;30),"",G22)))</f>
        <v/>
      </c>
      <c r="X22" s="338">
        <f>IF(ABS(H22)&lt;8,"",IF(AND('A+C'!H22&lt;100,ABS(H22)&lt;15),"",IF(AND('A+C'!H22&lt;50,ABS(H22)&lt;30),"",H22)))</f>
        <v>8.635173608996709</v>
      </c>
      <c r="Y22" s="338" t="str">
        <f>IF(ABS(I22)&lt;8,"",IF(AND('A+C'!I22&lt;100,ABS(I22)&lt;15),"",IF(AND('A+C'!I22&lt;50,ABS(I22)&lt;30),"",I22)))</f>
        <v/>
      </c>
      <c r="Z22" s="338" t="str">
        <f>IF(ABS(J22)&lt;8,"",IF(AND('A+C'!J22&lt;100,ABS(J22)&lt;15),"",IF(AND('A+C'!J22&lt;50,ABS(J22)&lt;30),"",J22)))</f>
        <v/>
      </c>
      <c r="AA22" s="338" t="str">
        <f>IF(ABS(K22)&lt;8,"",IF(AND('A+C'!K22&lt;100,ABS(K22)&lt;15),"",IF(AND('A+C'!K22&lt;50,ABS(K22)&lt;30),"",K22)))</f>
        <v/>
      </c>
      <c r="AB22" s="338" t="str">
        <f>IF(ABS(L22)&lt;8,"",IF(AND('A+C'!L22&lt;100,ABS(L22)&lt;15),"",IF(AND('A+C'!L22&lt;50,ABS(L22)&lt;30),"",L22)))</f>
        <v/>
      </c>
      <c r="AC22" s="338" t="str">
        <f>IF(ABS(M22)&lt;8,"",IF(AND('A+C'!M22&lt;100,ABS(M22)&lt;15),"",IF(AND('A+C'!M22&lt;50,ABS(M22)&lt;30),"",M22)))</f>
        <v/>
      </c>
      <c r="AD22" s="339" t="str">
        <f>IF(ABS(N22)&lt;8,"",IF(AND('A+C'!N22&lt;100,ABS(N22)&lt;15),"",IF(AND('A+C'!N22&lt;50,ABS(N22)&lt;30),"",N22)))</f>
        <v/>
      </c>
      <c r="AE22" s="23">
        <f t="shared" si="8"/>
        <v>1</v>
      </c>
    </row>
    <row r="23" spans="1:31" ht="19.5" customHeight="1">
      <c r="A23" s="123">
        <v>19</v>
      </c>
      <c r="B23" s="214" t="s">
        <v>27</v>
      </c>
      <c r="C23" s="119">
        <v>4.0485943834878064</v>
      </c>
      <c r="D23" s="120">
        <v>2.521896377227471</v>
      </c>
      <c r="E23" s="120">
        <v>2.6976259086354042</v>
      </c>
      <c r="F23" s="120">
        <v>8.6834717521811235</v>
      </c>
      <c r="G23" s="120">
        <v>3.8457190153825582</v>
      </c>
      <c r="H23" s="120">
        <v>-11.705302353491843</v>
      </c>
      <c r="I23" s="120">
        <v>2.448045473549866</v>
      </c>
      <c r="J23" s="120">
        <v>-0.52677116054972895</v>
      </c>
      <c r="K23" s="120">
        <v>5.8264594878544944</v>
      </c>
      <c r="L23" s="120">
        <v>3.435213033599124</v>
      </c>
      <c r="M23" s="120">
        <v>4.4934216771723552</v>
      </c>
      <c r="N23" s="121">
        <v>8.1979788571766115</v>
      </c>
      <c r="O23" s="119">
        <f t="shared" si="5"/>
        <v>8.6834717521811235</v>
      </c>
      <c r="P23" s="120">
        <f t="shared" si="6"/>
        <v>-11.705302353491843</v>
      </c>
      <c r="Q23" s="119">
        <f t="shared" si="7"/>
        <v>2.8305293710187698</v>
      </c>
      <c r="R23" s="23">
        <v>18</v>
      </c>
      <c r="S23" s="337" t="str">
        <f>IF(ABS(C23)&lt;8,"",IF(AND('A+C'!C23&lt;100,ABS(C23)&lt;15),"",IF(AND('A+C'!C23&lt;50,ABS(C23)&lt;30),"",C23)))</f>
        <v/>
      </c>
      <c r="T23" s="338" t="str">
        <f>IF(ABS(D23)&lt;8,"",IF(AND('A+C'!D23&lt;100,ABS(D23)&lt;15),"",IF(AND('A+C'!D23&lt;50,ABS(D23)&lt;30),"",D23)))</f>
        <v/>
      </c>
      <c r="U23" s="338" t="str">
        <f>IF(ABS(E23)&lt;8,"",IF(AND('A+C'!E23&lt;100,ABS(E23)&lt;15),"",IF(AND('A+C'!E23&lt;50,ABS(E23)&lt;30),"",E23)))</f>
        <v/>
      </c>
      <c r="V23" s="338" t="str">
        <f>IF(ABS(F23)&lt;8,"",IF(AND('A+C'!F23&lt;100,ABS(F23)&lt;15),"",IF(AND('A+C'!F23&lt;50,ABS(F23)&lt;30),"",F23)))</f>
        <v/>
      </c>
      <c r="W23" s="338" t="str">
        <f>IF(ABS(G23)&lt;8,"",IF(AND('A+C'!G23&lt;100,ABS(G23)&lt;15),"",IF(AND('A+C'!G23&lt;50,ABS(G23)&lt;30),"",G23)))</f>
        <v/>
      </c>
      <c r="X23" s="338">
        <f>IF(ABS(H23)&lt;8,"",IF(AND('A+C'!H23&lt;100,ABS(H23)&lt;15),"",IF(AND('A+C'!H23&lt;50,ABS(H23)&lt;30),"",H23)))</f>
        <v>-11.705302353491843</v>
      </c>
      <c r="Y23" s="338" t="str">
        <f>IF(ABS(I23)&lt;8,"",IF(AND('A+C'!I23&lt;100,ABS(I23)&lt;15),"",IF(AND('A+C'!I23&lt;50,ABS(I23)&lt;30),"",I23)))</f>
        <v/>
      </c>
      <c r="Z23" s="338" t="str">
        <f>IF(ABS(J23)&lt;8,"",IF(AND('A+C'!J23&lt;100,ABS(J23)&lt;15),"",IF(AND('A+C'!J23&lt;50,ABS(J23)&lt;30),"",J23)))</f>
        <v/>
      </c>
      <c r="AA23" s="338" t="str">
        <f>IF(ABS(K23)&lt;8,"",IF(AND('A+C'!K23&lt;100,ABS(K23)&lt;15),"",IF(AND('A+C'!K23&lt;50,ABS(K23)&lt;30),"",K23)))</f>
        <v/>
      </c>
      <c r="AB23" s="338" t="str">
        <f>IF(ABS(L23)&lt;8,"",IF(AND('A+C'!L23&lt;100,ABS(L23)&lt;15),"",IF(AND('A+C'!L23&lt;50,ABS(L23)&lt;30),"",L23)))</f>
        <v/>
      </c>
      <c r="AC23" s="338" t="str">
        <f>IF(ABS(M23)&lt;8,"",IF(AND('A+C'!M23&lt;100,ABS(M23)&lt;15),"",IF(AND('A+C'!M23&lt;50,ABS(M23)&lt;30),"",M23)))</f>
        <v/>
      </c>
      <c r="AD23" s="339">
        <f>IF(ABS(N23)&lt;8,"",IF(AND('A+C'!N23&lt;100,ABS(N23)&lt;15),"",IF(AND('A+C'!N23&lt;50,ABS(N23)&lt;30),"",N23)))</f>
        <v>8.1979788571766115</v>
      </c>
      <c r="AE23" s="23">
        <f t="shared" si="8"/>
        <v>2</v>
      </c>
    </row>
    <row r="24" spans="1:31" ht="19.5" customHeight="1">
      <c r="A24" s="123">
        <v>20</v>
      </c>
      <c r="B24" s="214" t="s">
        <v>29</v>
      </c>
      <c r="C24" s="119">
        <v>-0.1654844838246215</v>
      </c>
      <c r="D24" s="120">
        <v>-0.15516877461740466</v>
      </c>
      <c r="E24" s="120">
        <v>-2.1409593711271895</v>
      </c>
      <c r="F24" s="120">
        <v>-1.6562277144836774</v>
      </c>
      <c r="G24" s="120">
        <v>-3.8771525799323419</v>
      </c>
      <c r="H24" s="120">
        <v>-7.2904774794116483</v>
      </c>
      <c r="I24" s="120">
        <v>-1.3474836046648349</v>
      </c>
      <c r="J24" s="120">
        <v>-6.775360663697044</v>
      </c>
      <c r="K24" s="120">
        <v>2.8469392037950763</v>
      </c>
      <c r="L24" s="120">
        <v>-4.2996937614418744</v>
      </c>
      <c r="M24" s="120">
        <v>1.1451206509429845</v>
      </c>
      <c r="N24" s="121">
        <v>-2.5172851788279318</v>
      </c>
      <c r="O24" s="119">
        <f t="shared" si="5"/>
        <v>2.8469392037950763</v>
      </c>
      <c r="P24" s="120">
        <f t="shared" si="6"/>
        <v>-7.2904774794116483</v>
      </c>
      <c r="Q24" s="119">
        <f t="shared" si="7"/>
        <v>-2.1861028131075422</v>
      </c>
      <c r="R24" s="23">
        <v>19</v>
      </c>
      <c r="S24" s="337" t="str">
        <f>IF(ABS(C24)&lt;8,"",IF(AND('A+C'!C24&lt;100,ABS(C24)&lt;15),"",IF(AND('A+C'!C24&lt;50,ABS(C24)&lt;30),"",C24)))</f>
        <v/>
      </c>
      <c r="T24" s="338" t="str">
        <f>IF(ABS(D24)&lt;8,"",IF(AND('A+C'!D24&lt;100,ABS(D24)&lt;15),"",IF(AND('A+C'!D24&lt;50,ABS(D24)&lt;30),"",D24)))</f>
        <v/>
      </c>
      <c r="U24" s="338" t="str">
        <f>IF(ABS(E24)&lt;8,"",IF(AND('A+C'!E24&lt;100,ABS(E24)&lt;15),"",IF(AND('A+C'!E24&lt;50,ABS(E24)&lt;30),"",E24)))</f>
        <v/>
      </c>
      <c r="V24" s="338" t="str">
        <f>IF(ABS(F24)&lt;8,"",IF(AND('A+C'!F24&lt;100,ABS(F24)&lt;15),"",IF(AND('A+C'!F24&lt;50,ABS(F24)&lt;30),"",F24)))</f>
        <v/>
      </c>
      <c r="W24" s="338" t="str">
        <f>IF(ABS(G24)&lt;8,"",IF(AND('A+C'!G24&lt;100,ABS(G24)&lt;15),"",IF(AND('A+C'!G24&lt;50,ABS(G24)&lt;30),"",G24)))</f>
        <v/>
      </c>
      <c r="X24" s="338" t="str">
        <f>IF(ABS(H24)&lt;8,"",IF(AND('A+C'!H24&lt;100,ABS(H24)&lt;15),"",IF(AND('A+C'!H24&lt;50,ABS(H24)&lt;30),"",H24)))</f>
        <v/>
      </c>
      <c r="Y24" s="338" t="str">
        <f>IF(ABS(I24)&lt;8,"",IF(AND('A+C'!I24&lt;100,ABS(I24)&lt;15),"",IF(AND('A+C'!I24&lt;50,ABS(I24)&lt;30),"",I24)))</f>
        <v/>
      </c>
      <c r="Z24" s="338" t="str">
        <f>IF(ABS(J24)&lt;8,"",IF(AND('A+C'!J24&lt;100,ABS(J24)&lt;15),"",IF(AND('A+C'!J24&lt;50,ABS(J24)&lt;30),"",J24)))</f>
        <v/>
      </c>
      <c r="AA24" s="338" t="str">
        <f>IF(ABS(K24)&lt;8,"",IF(AND('A+C'!K24&lt;100,ABS(K24)&lt;15),"",IF(AND('A+C'!K24&lt;50,ABS(K24)&lt;30),"",K24)))</f>
        <v/>
      </c>
      <c r="AB24" s="338" t="str">
        <f>IF(ABS(L24)&lt;8,"",IF(AND('A+C'!L24&lt;100,ABS(L24)&lt;15),"",IF(AND('A+C'!L24&lt;50,ABS(L24)&lt;30),"",L24)))</f>
        <v/>
      </c>
      <c r="AC24" s="338" t="str">
        <f>IF(ABS(M24)&lt;8,"",IF(AND('A+C'!M24&lt;100,ABS(M24)&lt;15),"",IF(AND('A+C'!M24&lt;50,ABS(M24)&lt;30),"",M24)))</f>
        <v/>
      </c>
      <c r="AD24" s="339" t="str">
        <f>IF(ABS(N24)&lt;8,"",IF(AND('A+C'!N24&lt;100,ABS(N24)&lt;15),"",IF(AND('A+C'!N24&lt;50,ABS(N24)&lt;30),"",N24)))</f>
        <v/>
      </c>
      <c r="AE24" s="23">
        <f t="shared" si="8"/>
        <v>0</v>
      </c>
    </row>
    <row r="25" spans="1:31" ht="19.5" customHeight="1">
      <c r="A25" s="139">
        <v>21</v>
      </c>
      <c r="B25" s="221" t="s">
        <v>30</v>
      </c>
      <c r="C25" s="166">
        <v>-26.557121995841349</v>
      </c>
      <c r="D25" s="340"/>
      <c r="E25" s="167">
        <v>-3.9855381827110334</v>
      </c>
      <c r="F25" s="167">
        <v>-7.5077647891294799</v>
      </c>
      <c r="G25" s="167">
        <v>3.3373766186200267</v>
      </c>
      <c r="H25" s="167">
        <v>6.3108867648151135</v>
      </c>
      <c r="I25" s="167">
        <v>-8.3942280688220343</v>
      </c>
      <c r="J25" s="167">
        <v>-20.345520322816075</v>
      </c>
      <c r="K25" s="167">
        <v>-1.4104836926421718</v>
      </c>
      <c r="L25" s="167">
        <v>-6.166610687693117</v>
      </c>
      <c r="M25" s="167">
        <v>-1.4530643110909611</v>
      </c>
      <c r="N25" s="168">
        <v>7.8115707052697676</v>
      </c>
      <c r="O25" s="166">
        <f t="shared" si="5"/>
        <v>7.8115707052697676</v>
      </c>
      <c r="P25" s="167">
        <f t="shared" si="6"/>
        <v>-26.557121995841349</v>
      </c>
      <c r="Q25" s="166">
        <f t="shared" si="7"/>
        <v>-5.3054998147310286</v>
      </c>
      <c r="R25" s="23">
        <v>20</v>
      </c>
      <c r="S25" s="337">
        <f>IF(ABS(C25)&lt;8,"",IF(AND('A+C'!C25&lt;100,ABS(C25)&lt;15),"",IF(AND('A+C'!C25&lt;50,ABS(C25)&lt;30),"",C25)))</f>
        <v>-26.557121995841349</v>
      </c>
      <c r="T25" s="338" t="str">
        <f>IF(ABS(D25)&lt;8,"",IF(AND('A+C'!D25&lt;100,ABS(D25)&lt;15),"",IF(AND('A+C'!D25&lt;50,ABS(D25)&lt;30),"",D25)))</f>
        <v/>
      </c>
      <c r="U25" s="338" t="str">
        <f>IF(ABS(E25)&lt;8,"",IF(AND('A+C'!E25&lt;100,ABS(E25)&lt;15),"",IF(AND('A+C'!E25&lt;50,ABS(E25)&lt;30),"",E25)))</f>
        <v/>
      </c>
      <c r="V25" s="338" t="str">
        <f>IF(ABS(F25)&lt;8,"",IF(AND('A+C'!F25&lt;100,ABS(F25)&lt;15),"",IF(AND('A+C'!F25&lt;50,ABS(F25)&lt;30),"",F25)))</f>
        <v/>
      </c>
      <c r="W25" s="338" t="str">
        <f>IF(ABS(G25)&lt;8,"",IF(AND('A+C'!G25&lt;100,ABS(G25)&lt;15),"",IF(AND('A+C'!G25&lt;50,ABS(G25)&lt;30),"",G25)))</f>
        <v/>
      </c>
      <c r="X25" s="338" t="str">
        <f>IF(ABS(H25)&lt;8,"",IF(AND('A+C'!H25&lt;100,ABS(H25)&lt;15),"",IF(AND('A+C'!H25&lt;50,ABS(H25)&lt;30),"",H25)))</f>
        <v/>
      </c>
      <c r="Y25" s="338">
        <f>IF(ABS(I25)&lt;8,"",IF(AND('A+C'!I25&lt;100,ABS(I25)&lt;15),"",IF(AND('A+C'!I25&lt;50,ABS(I25)&lt;30),"",I25)))</f>
        <v>-8.3942280688220343</v>
      </c>
      <c r="Z25" s="338">
        <f>IF(ABS(J25)&lt;8,"",IF(AND('A+C'!J25&lt;100,ABS(J25)&lt;15),"",IF(AND('A+C'!J25&lt;50,ABS(J25)&lt;30),"",J25)))</f>
        <v>-20.345520322816075</v>
      </c>
      <c r="AA25" s="338" t="str">
        <f>IF(ABS(K25)&lt;8,"",IF(AND('A+C'!K25&lt;100,ABS(K25)&lt;15),"",IF(AND('A+C'!K25&lt;50,ABS(K25)&lt;30),"",K25)))</f>
        <v/>
      </c>
      <c r="AB25" s="338" t="str">
        <f>IF(ABS(L25)&lt;8,"",IF(AND('A+C'!L25&lt;100,ABS(L25)&lt;15),"",IF(AND('A+C'!L25&lt;50,ABS(L25)&lt;30),"",L25)))</f>
        <v/>
      </c>
      <c r="AC25" s="338" t="str">
        <f>IF(ABS(M25)&lt;8,"",IF(AND('A+C'!M25&lt;100,ABS(M25)&lt;15),"",IF(AND('A+C'!M25&lt;50,ABS(M25)&lt;30),"",M25)))</f>
        <v/>
      </c>
      <c r="AD25" s="339" t="str">
        <f>IF(ABS(N25)&lt;8,"",IF(AND('A+C'!N25&lt;100,ABS(N25)&lt;15),"",IF(AND('A+C'!N25&lt;50,ABS(N25)&lt;30),"",N25)))</f>
        <v/>
      </c>
      <c r="AE25" s="23">
        <f t="shared" si="8"/>
        <v>3</v>
      </c>
    </row>
    <row r="26" spans="1:31" ht="19.5" customHeight="1">
      <c r="A26" s="169">
        <v>22</v>
      </c>
      <c r="B26" s="238" t="s">
        <v>32</v>
      </c>
      <c r="C26" s="122">
        <v>6.3590622448656742</v>
      </c>
      <c r="D26" s="175">
        <v>2.0437588248726875</v>
      </c>
      <c r="E26" s="175">
        <v>1.5941521855937824</v>
      </c>
      <c r="F26" s="175">
        <v>3.3755818001418447</v>
      </c>
      <c r="G26" s="175">
        <v>-0.55767977050183914</v>
      </c>
      <c r="H26" s="175">
        <v>-6.1420013879738367</v>
      </c>
      <c r="I26" s="175">
        <v>-1.4667059017636803</v>
      </c>
      <c r="J26" s="175">
        <v>-0.48322964734104812</v>
      </c>
      <c r="K26" s="175">
        <v>0.63742906393455001</v>
      </c>
      <c r="L26" s="175">
        <v>1.2287288926519206</v>
      </c>
      <c r="M26" s="175">
        <v>1.6467283498322982</v>
      </c>
      <c r="N26" s="176">
        <v>2.9848551683575963</v>
      </c>
      <c r="O26" s="122">
        <f t="shared" si="5"/>
        <v>6.3590622448656742</v>
      </c>
      <c r="P26" s="175">
        <f t="shared" si="6"/>
        <v>-6.1420013879738367</v>
      </c>
      <c r="Q26" s="122">
        <f t="shared" si="7"/>
        <v>0.93505665188916254</v>
      </c>
      <c r="R26" s="23">
        <v>21</v>
      </c>
      <c r="S26" s="337" t="str">
        <f>IF(ABS(C26)&lt;8,"",IF(AND('A+C'!C26&lt;100,ABS(C26)&lt;15),"",IF(AND('A+C'!C26&lt;50,ABS(C26)&lt;30),"",C26)))</f>
        <v/>
      </c>
      <c r="T26" s="338" t="str">
        <f>IF(ABS(D26)&lt;8,"",IF(AND('A+C'!D26&lt;100,ABS(D26)&lt;15),"",IF(AND('A+C'!D26&lt;50,ABS(D26)&lt;30),"",D26)))</f>
        <v/>
      </c>
      <c r="U26" s="338" t="str">
        <f>IF(ABS(E26)&lt;8,"",IF(AND('A+C'!E26&lt;100,ABS(E26)&lt;15),"",IF(AND('A+C'!E26&lt;50,ABS(E26)&lt;30),"",E26)))</f>
        <v/>
      </c>
      <c r="V26" s="338" t="str">
        <f>IF(ABS(F26)&lt;8,"",IF(AND('A+C'!F26&lt;100,ABS(F26)&lt;15),"",IF(AND('A+C'!F26&lt;50,ABS(F26)&lt;30),"",F26)))</f>
        <v/>
      </c>
      <c r="W26" s="338" t="str">
        <f>IF(ABS(G26)&lt;8,"",IF(AND('A+C'!G26&lt;100,ABS(G26)&lt;15),"",IF(AND('A+C'!G26&lt;50,ABS(G26)&lt;30),"",G26)))</f>
        <v/>
      </c>
      <c r="X26" s="338" t="str">
        <f>IF(ABS(H26)&lt;8,"",IF(AND('A+C'!H26&lt;100,ABS(H26)&lt;15),"",IF(AND('A+C'!H26&lt;50,ABS(H26)&lt;30),"",H26)))</f>
        <v/>
      </c>
      <c r="Y26" s="338" t="str">
        <f>IF(ABS(I26)&lt;8,"",IF(AND('A+C'!I26&lt;100,ABS(I26)&lt;15),"",IF(AND('A+C'!I26&lt;50,ABS(I26)&lt;30),"",I26)))</f>
        <v/>
      </c>
      <c r="Z26" s="338" t="str">
        <f>IF(ABS(J26)&lt;8,"",IF(AND('A+C'!J26&lt;100,ABS(J26)&lt;15),"",IF(AND('A+C'!J26&lt;50,ABS(J26)&lt;30),"",J26)))</f>
        <v/>
      </c>
      <c r="AA26" s="338" t="str">
        <f>IF(ABS(K26)&lt;8,"",IF(AND('A+C'!K26&lt;100,ABS(K26)&lt;15),"",IF(AND('A+C'!K26&lt;50,ABS(K26)&lt;30),"",K26)))</f>
        <v/>
      </c>
      <c r="AB26" s="338" t="str">
        <f>IF(ABS(L26)&lt;8,"",IF(AND('A+C'!L26&lt;100,ABS(L26)&lt;15),"",IF(AND('A+C'!L26&lt;50,ABS(L26)&lt;30),"",L26)))</f>
        <v/>
      </c>
      <c r="AC26" s="338" t="str">
        <f>IF(ABS(M26)&lt;8,"",IF(AND('A+C'!M26&lt;100,ABS(M26)&lt;15),"",IF(AND('A+C'!M26&lt;50,ABS(M26)&lt;30),"",M26)))</f>
        <v/>
      </c>
      <c r="AD26" s="339" t="str">
        <f>IF(ABS(N26)&lt;8,"",IF(AND('A+C'!N26&lt;100,ABS(N26)&lt;15),"",IF(AND('A+C'!N26&lt;50,ABS(N26)&lt;30),"",N26)))</f>
        <v/>
      </c>
      <c r="AE26" s="23">
        <f t="shared" si="8"/>
        <v>0</v>
      </c>
    </row>
    <row r="27" spans="1:31" ht="19.5" customHeight="1">
      <c r="A27" s="123">
        <v>23</v>
      </c>
      <c r="B27" s="214" t="s">
        <v>34</v>
      </c>
      <c r="C27" s="119">
        <v>4.0720518989257339</v>
      </c>
      <c r="D27" s="120">
        <v>2.078530774128764</v>
      </c>
      <c r="E27" s="120">
        <v>5.080669892439369</v>
      </c>
      <c r="F27" s="120">
        <v>1.6195577741666527</v>
      </c>
      <c r="G27" s="120">
        <v>11.434166616679144</v>
      </c>
      <c r="H27" s="120">
        <v>-3.1597269789317495</v>
      </c>
      <c r="I27" s="120">
        <v>0.56703985294612769</v>
      </c>
      <c r="J27" s="120">
        <v>0.52012582878434843</v>
      </c>
      <c r="K27" s="120">
        <v>0.45179849956646206</v>
      </c>
      <c r="L27" s="120">
        <v>1.6800126054512938</v>
      </c>
      <c r="M27" s="120">
        <v>0.68755459479688308</v>
      </c>
      <c r="N27" s="121">
        <v>8.3003743807942918</v>
      </c>
      <c r="O27" s="119">
        <f t="shared" si="5"/>
        <v>11.434166616679144</v>
      </c>
      <c r="P27" s="120">
        <f t="shared" si="6"/>
        <v>-3.1597269789317495</v>
      </c>
      <c r="Q27" s="119">
        <f t="shared" si="7"/>
        <v>2.7776796449789427</v>
      </c>
      <c r="R27" s="23">
        <v>22</v>
      </c>
      <c r="S27" s="337" t="str">
        <f>IF(ABS(C27)&lt;8,"",IF(AND('A+C'!C27&lt;100,ABS(C27)&lt;15),"",IF(AND('A+C'!C27&lt;50,ABS(C27)&lt;30),"",C27)))</f>
        <v/>
      </c>
      <c r="T27" s="338" t="str">
        <f>IF(ABS(D27)&lt;8,"",IF(AND('A+C'!D27&lt;100,ABS(D27)&lt;15),"",IF(AND('A+C'!D27&lt;50,ABS(D27)&lt;30),"",D27)))</f>
        <v/>
      </c>
      <c r="U27" s="338" t="str">
        <f>IF(ABS(E27)&lt;8,"",IF(AND('A+C'!E27&lt;100,ABS(E27)&lt;15),"",IF(AND('A+C'!E27&lt;50,ABS(E27)&lt;30),"",E27)))</f>
        <v/>
      </c>
      <c r="V27" s="338" t="str">
        <f>IF(ABS(F27)&lt;8,"",IF(AND('A+C'!F27&lt;100,ABS(F27)&lt;15),"",IF(AND('A+C'!F27&lt;50,ABS(F27)&lt;30),"",F27)))</f>
        <v/>
      </c>
      <c r="W27" s="338">
        <f>IF(ABS(G27)&lt;8,"",IF(AND('A+C'!G27&lt;100,ABS(G27)&lt;15),"",IF(AND('A+C'!G27&lt;50,ABS(G27)&lt;30),"",G27)))</f>
        <v>11.434166616679144</v>
      </c>
      <c r="X27" s="338" t="str">
        <f>IF(ABS(H27)&lt;8,"",IF(AND('A+C'!H27&lt;100,ABS(H27)&lt;15),"",IF(AND('A+C'!H27&lt;50,ABS(H27)&lt;30),"",H27)))</f>
        <v/>
      </c>
      <c r="Y27" s="338" t="str">
        <f>IF(ABS(I27)&lt;8,"",IF(AND('A+C'!I27&lt;100,ABS(I27)&lt;15),"",IF(AND('A+C'!I27&lt;50,ABS(I27)&lt;30),"",I27)))</f>
        <v/>
      </c>
      <c r="Z27" s="338" t="str">
        <f>IF(ABS(J27)&lt;8,"",IF(AND('A+C'!J27&lt;100,ABS(J27)&lt;15),"",IF(AND('A+C'!J27&lt;50,ABS(J27)&lt;30),"",J27)))</f>
        <v/>
      </c>
      <c r="AA27" s="338" t="str">
        <f>IF(ABS(K27)&lt;8,"",IF(AND('A+C'!K27&lt;100,ABS(K27)&lt;15),"",IF(AND('A+C'!K27&lt;50,ABS(K27)&lt;30),"",K27)))</f>
        <v/>
      </c>
      <c r="AB27" s="338" t="str">
        <f>IF(ABS(L27)&lt;8,"",IF(AND('A+C'!L27&lt;100,ABS(L27)&lt;15),"",IF(AND('A+C'!L27&lt;50,ABS(L27)&lt;30),"",L27)))</f>
        <v/>
      </c>
      <c r="AC27" s="338" t="str">
        <f>IF(ABS(M27)&lt;8,"",IF(AND('A+C'!M27&lt;100,ABS(M27)&lt;15),"",IF(AND('A+C'!M27&lt;50,ABS(M27)&lt;30),"",M27)))</f>
        <v/>
      </c>
      <c r="AD27" s="339">
        <f>IF(ABS(N27)&lt;8,"",IF(AND('A+C'!N27&lt;100,ABS(N27)&lt;15),"",IF(AND('A+C'!N27&lt;50,ABS(N27)&lt;30),"",N27)))</f>
        <v>8.3003743807942918</v>
      </c>
      <c r="AE27" s="23">
        <f t="shared" si="8"/>
        <v>2</v>
      </c>
    </row>
    <row r="28" spans="1:31" ht="19.5" customHeight="1">
      <c r="A28" s="123">
        <v>24</v>
      </c>
      <c r="B28" s="214" t="s">
        <v>35</v>
      </c>
      <c r="C28" s="119">
        <v>5.7091008987983001</v>
      </c>
      <c r="D28" s="120">
        <v>1.6586254322204561</v>
      </c>
      <c r="E28" s="120">
        <v>3.4426709321332134</v>
      </c>
      <c r="F28" s="120">
        <v>3.0989651123648767</v>
      </c>
      <c r="G28" s="120">
        <v>-3.6464293076549597</v>
      </c>
      <c r="H28" s="120">
        <v>2.5539198924599491</v>
      </c>
      <c r="I28" s="120">
        <v>0.1317188693376867</v>
      </c>
      <c r="J28" s="120">
        <v>-8.7735666397604981E-3</v>
      </c>
      <c r="K28" s="120">
        <v>0.92674583159618673</v>
      </c>
      <c r="L28" s="120">
        <v>0.72364235758198436</v>
      </c>
      <c r="M28" s="120">
        <v>0.58292643977821335</v>
      </c>
      <c r="N28" s="121">
        <v>7.3194728305689125</v>
      </c>
      <c r="O28" s="119">
        <f t="shared" si="5"/>
        <v>7.3194728305689125</v>
      </c>
      <c r="P28" s="120">
        <f t="shared" si="6"/>
        <v>-3.6464293076549597</v>
      </c>
      <c r="Q28" s="119">
        <f t="shared" si="7"/>
        <v>1.8743821435454215</v>
      </c>
      <c r="R28" s="23">
        <v>23</v>
      </c>
      <c r="S28" s="337" t="str">
        <f>IF(ABS(C28)&lt;8,"",IF(AND('A+C'!C28&lt;100,ABS(C28)&lt;15),"",IF(AND('A+C'!C28&lt;50,ABS(C28)&lt;30),"",C28)))</f>
        <v/>
      </c>
      <c r="T28" s="338" t="str">
        <f>IF(ABS(D28)&lt;8,"",IF(AND('A+C'!D28&lt;100,ABS(D28)&lt;15),"",IF(AND('A+C'!D28&lt;50,ABS(D28)&lt;30),"",D28)))</f>
        <v/>
      </c>
      <c r="U28" s="338" t="str">
        <f>IF(ABS(E28)&lt;8,"",IF(AND('A+C'!E28&lt;100,ABS(E28)&lt;15),"",IF(AND('A+C'!E28&lt;50,ABS(E28)&lt;30),"",E28)))</f>
        <v/>
      </c>
      <c r="V28" s="338" t="str">
        <f>IF(ABS(F28)&lt;8,"",IF(AND('A+C'!F28&lt;100,ABS(F28)&lt;15),"",IF(AND('A+C'!F28&lt;50,ABS(F28)&lt;30),"",F28)))</f>
        <v/>
      </c>
      <c r="W28" s="338" t="str">
        <f>IF(ABS(G28)&lt;8,"",IF(AND('A+C'!G28&lt;100,ABS(G28)&lt;15),"",IF(AND('A+C'!G28&lt;50,ABS(G28)&lt;30),"",G28)))</f>
        <v/>
      </c>
      <c r="X28" s="338" t="str">
        <f>IF(ABS(H28)&lt;8,"",IF(AND('A+C'!H28&lt;100,ABS(H28)&lt;15),"",IF(AND('A+C'!H28&lt;50,ABS(H28)&lt;30),"",H28)))</f>
        <v/>
      </c>
      <c r="Y28" s="338" t="str">
        <f>IF(ABS(I28)&lt;8,"",IF(AND('A+C'!I28&lt;100,ABS(I28)&lt;15),"",IF(AND('A+C'!I28&lt;50,ABS(I28)&lt;30),"",I28)))</f>
        <v/>
      </c>
      <c r="Z28" s="338" t="str">
        <f>IF(ABS(J28)&lt;8,"",IF(AND('A+C'!J28&lt;100,ABS(J28)&lt;15),"",IF(AND('A+C'!J28&lt;50,ABS(J28)&lt;30),"",J28)))</f>
        <v/>
      </c>
      <c r="AA28" s="338" t="str">
        <f>IF(ABS(K28)&lt;8,"",IF(AND('A+C'!K28&lt;100,ABS(K28)&lt;15),"",IF(AND('A+C'!K28&lt;50,ABS(K28)&lt;30),"",K28)))</f>
        <v/>
      </c>
      <c r="AB28" s="338" t="str">
        <f>IF(ABS(L28)&lt;8,"",IF(AND('A+C'!L28&lt;100,ABS(L28)&lt;15),"",IF(AND('A+C'!L28&lt;50,ABS(L28)&lt;30),"",L28)))</f>
        <v/>
      </c>
      <c r="AC28" s="338" t="str">
        <f>IF(ABS(M28)&lt;8,"",IF(AND('A+C'!M28&lt;100,ABS(M28)&lt;15),"",IF(AND('A+C'!M28&lt;50,ABS(M28)&lt;30),"",M28)))</f>
        <v/>
      </c>
      <c r="AD28" s="339" t="str">
        <f>IF(ABS(N28)&lt;8,"",IF(AND('A+C'!N28&lt;100,ABS(N28)&lt;15),"",IF(AND('A+C'!N28&lt;50,ABS(N28)&lt;30),"",N28)))</f>
        <v/>
      </c>
      <c r="AE28" s="23">
        <f t="shared" si="8"/>
        <v>0</v>
      </c>
    </row>
    <row r="29" spans="1:31" ht="19.5" customHeight="1">
      <c r="A29" s="123">
        <v>25</v>
      </c>
      <c r="B29" s="214" t="s">
        <v>36</v>
      </c>
      <c r="C29" s="119">
        <v>7.7666945277155284</v>
      </c>
      <c r="D29" s="120">
        <v>9.1447049130147793</v>
      </c>
      <c r="E29" s="120">
        <v>-4.9624490199617988</v>
      </c>
      <c r="F29" s="120">
        <v>9.0094852920547819</v>
      </c>
      <c r="G29" s="120">
        <v>-0.26438672605826252</v>
      </c>
      <c r="H29" s="120">
        <v>-7.7010762832284607</v>
      </c>
      <c r="I29" s="120">
        <v>-13.513966095378343</v>
      </c>
      <c r="J29" s="120">
        <v>-3.4507535652602184</v>
      </c>
      <c r="K29" s="120">
        <v>2.0619557697586042</v>
      </c>
      <c r="L29" s="120">
        <v>6.7295651378594847</v>
      </c>
      <c r="M29" s="120">
        <v>6.0188730032816329</v>
      </c>
      <c r="N29" s="121">
        <v>2.7528527425263372</v>
      </c>
      <c r="O29" s="119">
        <f t="shared" si="5"/>
        <v>9.1447049130147793</v>
      </c>
      <c r="P29" s="120">
        <f t="shared" si="6"/>
        <v>-13.513966095378343</v>
      </c>
      <c r="Q29" s="119">
        <f t="shared" si="7"/>
        <v>1.1326249746936721</v>
      </c>
      <c r="R29" s="23">
        <v>24</v>
      </c>
      <c r="S29" s="337" t="str">
        <f>IF(ABS(C29)&lt;8,"",IF(AND('A+C'!C29&lt;100,ABS(C29)&lt;15),"",IF(AND('A+C'!C29&lt;50,ABS(C29)&lt;30),"",C29)))</f>
        <v/>
      </c>
      <c r="T29" s="338">
        <f>IF(ABS(D29)&lt;8,"",IF(AND('A+C'!D29&lt;100,ABS(D29)&lt;15),"",IF(AND('A+C'!D29&lt;50,ABS(D29)&lt;30),"",D29)))</f>
        <v>9.1447049130147793</v>
      </c>
      <c r="U29" s="338" t="str">
        <f>IF(ABS(E29)&lt;8,"",IF(AND('A+C'!E29&lt;100,ABS(E29)&lt;15),"",IF(AND('A+C'!E29&lt;50,ABS(E29)&lt;30),"",E29)))</f>
        <v/>
      </c>
      <c r="V29" s="338">
        <f>IF(ABS(F29)&lt;8,"",IF(AND('A+C'!F29&lt;100,ABS(F29)&lt;15),"",IF(AND('A+C'!F29&lt;50,ABS(F29)&lt;30),"",F29)))</f>
        <v>9.0094852920547819</v>
      </c>
      <c r="W29" s="338" t="str">
        <f>IF(ABS(G29)&lt;8,"",IF(AND('A+C'!G29&lt;100,ABS(G29)&lt;15),"",IF(AND('A+C'!G29&lt;50,ABS(G29)&lt;30),"",G29)))</f>
        <v/>
      </c>
      <c r="X29" s="338" t="str">
        <f>IF(ABS(H29)&lt;8,"",IF(AND('A+C'!H29&lt;100,ABS(H29)&lt;15),"",IF(AND('A+C'!H29&lt;50,ABS(H29)&lt;30),"",H29)))</f>
        <v/>
      </c>
      <c r="Y29" s="338">
        <f>IF(ABS(I29)&lt;8,"",IF(AND('A+C'!I29&lt;100,ABS(I29)&lt;15),"",IF(AND('A+C'!I29&lt;50,ABS(I29)&lt;30),"",I29)))</f>
        <v>-13.513966095378343</v>
      </c>
      <c r="Z29" s="338" t="str">
        <f>IF(ABS(J29)&lt;8,"",IF(AND('A+C'!J29&lt;100,ABS(J29)&lt;15),"",IF(AND('A+C'!J29&lt;50,ABS(J29)&lt;30),"",J29)))</f>
        <v/>
      </c>
      <c r="AA29" s="338" t="str">
        <f>IF(ABS(K29)&lt;8,"",IF(AND('A+C'!K29&lt;100,ABS(K29)&lt;15),"",IF(AND('A+C'!K29&lt;50,ABS(K29)&lt;30),"",K29)))</f>
        <v/>
      </c>
      <c r="AB29" s="338" t="str">
        <f>IF(ABS(L29)&lt;8,"",IF(AND('A+C'!L29&lt;100,ABS(L29)&lt;15),"",IF(AND('A+C'!L29&lt;50,ABS(L29)&lt;30),"",L29)))</f>
        <v/>
      </c>
      <c r="AC29" s="338" t="str">
        <f>IF(ABS(M29)&lt;8,"",IF(AND('A+C'!M29&lt;100,ABS(M29)&lt;15),"",IF(AND('A+C'!M29&lt;50,ABS(M29)&lt;30),"",M29)))</f>
        <v/>
      </c>
      <c r="AD29" s="339" t="str">
        <f>IF(ABS(N29)&lt;8,"",IF(AND('A+C'!N29&lt;100,ABS(N29)&lt;15),"",IF(AND('A+C'!N29&lt;50,ABS(N29)&lt;30),"",N29)))</f>
        <v/>
      </c>
      <c r="AE29" s="23">
        <f t="shared" si="8"/>
        <v>3</v>
      </c>
    </row>
    <row r="30" spans="1:31" ht="19.5" customHeight="1">
      <c r="A30" s="123">
        <v>26</v>
      </c>
      <c r="B30" s="214" t="s">
        <v>37</v>
      </c>
      <c r="C30" s="119">
        <v>5.5167856650419109</v>
      </c>
      <c r="D30" s="120">
        <v>4.9234858450829666</v>
      </c>
      <c r="E30" s="120">
        <v>4.808000878640188</v>
      </c>
      <c r="F30" s="120">
        <v>5.3946446940224222</v>
      </c>
      <c r="G30" s="120">
        <v>0.75111264881414141</v>
      </c>
      <c r="H30" s="120">
        <v>10.898247083343115</v>
      </c>
      <c r="I30" s="120">
        <v>4.2884215876309701</v>
      </c>
      <c r="J30" s="120">
        <v>7.3018506510496026</v>
      </c>
      <c r="K30" s="120">
        <v>3.6533892059245239</v>
      </c>
      <c r="L30" s="120">
        <v>6.3377096009932519</v>
      </c>
      <c r="M30" s="120">
        <v>1.4447504452849325</v>
      </c>
      <c r="N30" s="121">
        <v>3.6445457841511129</v>
      </c>
      <c r="O30" s="119">
        <f t="shared" si="5"/>
        <v>10.898247083343115</v>
      </c>
      <c r="P30" s="120">
        <f t="shared" si="6"/>
        <v>0.75111264881414141</v>
      </c>
      <c r="Q30" s="119">
        <f t="shared" si="7"/>
        <v>4.9135786741649286</v>
      </c>
      <c r="R30" s="23">
        <v>25</v>
      </c>
      <c r="S30" s="337" t="str">
        <f>IF(ABS(C30)&lt;8,"",IF(AND('A+C'!C30&lt;100,ABS(C30)&lt;15),"",IF(AND('A+C'!C30&lt;50,ABS(C30)&lt;30),"",C30)))</f>
        <v/>
      </c>
      <c r="T30" s="338" t="str">
        <f>IF(ABS(D30)&lt;8,"",IF(AND('A+C'!D30&lt;100,ABS(D30)&lt;15),"",IF(AND('A+C'!D30&lt;50,ABS(D30)&lt;30),"",D30)))</f>
        <v/>
      </c>
      <c r="U30" s="338" t="str">
        <f>IF(ABS(E30)&lt;8,"",IF(AND('A+C'!E30&lt;100,ABS(E30)&lt;15),"",IF(AND('A+C'!E30&lt;50,ABS(E30)&lt;30),"",E30)))</f>
        <v/>
      </c>
      <c r="V30" s="338" t="str">
        <f>IF(ABS(F30)&lt;8,"",IF(AND('A+C'!F30&lt;100,ABS(F30)&lt;15),"",IF(AND('A+C'!F30&lt;50,ABS(F30)&lt;30),"",F30)))</f>
        <v/>
      </c>
      <c r="W30" s="338" t="str">
        <f>IF(ABS(G30)&lt;8,"",IF(AND('A+C'!G30&lt;100,ABS(G30)&lt;15),"",IF(AND('A+C'!G30&lt;50,ABS(G30)&lt;30),"",G30)))</f>
        <v/>
      </c>
      <c r="X30" s="338" t="str">
        <f>IF(ABS(H30)&lt;8,"",IF(AND('A+C'!H30&lt;100,ABS(H30)&lt;15),"",IF(AND('A+C'!H30&lt;50,ABS(H30)&lt;30),"",H30)))</f>
        <v/>
      </c>
      <c r="Y30" s="338" t="str">
        <f>IF(ABS(I30)&lt;8,"",IF(AND('A+C'!I30&lt;100,ABS(I30)&lt;15),"",IF(AND('A+C'!I30&lt;50,ABS(I30)&lt;30),"",I30)))</f>
        <v/>
      </c>
      <c r="Z30" s="338" t="str">
        <f>IF(ABS(J30)&lt;8,"",IF(AND('A+C'!J30&lt;100,ABS(J30)&lt;15),"",IF(AND('A+C'!J30&lt;50,ABS(J30)&lt;30),"",J30)))</f>
        <v/>
      </c>
      <c r="AA30" s="338" t="str">
        <f>IF(ABS(K30)&lt;8,"",IF(AND('A+C'!K30&lt;100,ABS(K30)&lt;15),"",IF(AND('A+C'!K30&lt;50,ABS(K30)&lt;30),"",K30)))</f>
        <v/>
      </c>
      <c r="AB30" s="338" t="str">
        <f>IF(ABS(L30)&lt;8,"",IF(AND('A+C'!L30&lt;100,ABS(L30)&lt;15),"",IF(AND('A+C'!L30&lt;50,ABS(L30)&lt;30),"",L30)))</f>
        <v/>
      </c>
      <c r="AC30" s="338" t="str">
        <f>IF(ABS(M30)&lt;8,"",IF(AND('A+C'!M30&lt;100,ABS(M30)&lt;15),"",IF(AND('A+C'!M30&lt;50,ABS(M30)&lt;30),"",M30)))</f>
        <v/>
      </c>
      <c r="AD30" s="339" t="str">
        <f>IF(ABS(N30)&lt;8,"",IF(AND('A+C'!N30&lt;100,ABS(N30)&lt;15),"",IF(AND('A+C'!N30&lt;50,ABS(N30)&lt;30),"",N30)))</f>
        <v/>
      </c>
      <c r="AE30" s="23">
        <f t="shared" si="8"/>
        <v>0</v>
      </c>
    </row>
    <row r="31" spans="1:31" ht="19.5" customHeight="1">
      <c r="A31" s="123">
        <v>27</v>
      </c>
      <c r="B31" s="214" t="s">
        <v>39</v>
      </c>
      <c r="C31" s="119">
        <v>7.5314136381764243</v>
      </c>
      <c r="D31" s="120">
        <v>8.1004985155007478</v>
      </c>
      <c r="E31" s="120">
        <v>4.4431903019905805</v>
      </c>
      <c r="F31" s="120">
        <v>-1.7598345711023022</v>
      </c>
      <c r="G31" s="120">
        <v>-0.5155501931578228</v>
      </c>
      <c r="H31" s="120">
        <v>-0.38938268904917245</v>
      </c>
      <c r="I31" s="120">
        <v>-0.52082785134049914</v>
      </c>
      <c r="J31" s="120">
        <v>1.8749709496461509</v>
      </c>
      <c r="K31" s="120">
        <v>1.2152921494445736</v>
      </c>
      <c r="L31" s="120">
        <v>-7.9174129832681711E-2</v>
      </c>
      <c r="M31" s="120">
        <v>1.5418417773277069</v>
      </c>
      <c r="N31" s="121">
        <v>-2.469394402497755</v>
      </c>
      <c r="O31" s="119">
        <f t="shared" si="5"/>
        <v>8.1004985155007478</v>
      </c>
      <c r="P31" s="120">
        <f t="shared" si="6"/>
        <v>-2.469394402497755</v>
      </c>
      <c r="Q31" s="119">
        <f t="shared" si="7"/>
        <v>1.581086957925496</v>
      </c>
      <c r="R31" s="23">
        <v>26</v>
      </c>
      <c r="S31" s="337" t="str">
        <f>IF(ABS(C31)&lt;8,"",IF(AND('A+C'!C31&lt;100,ABS(C31)&lt;15),"",IF(AND('A+C'!C31&lt;50,ABS(C31)&lt;30),"",C31)))</f>
        <v/>
      </c>
      <c r="T31" s="338">
        <f>IF(ABS(D31)&lt;8,"",IF(AND('A+C'!D31&lt;100,ABS(D31)&lt;15),"",IF(AND('A+C'!D31&lt;50,ABS(D31)&lt;30),"",D31)))</f>
        <v>8.1004985155007478</v>
      </c>
      <c r="U31" s="338" t="str">
        <f>IF(ABS(E31)&lt;8,"",IF(AND('A+C'!E31&lt;100,ABS(E31)&lt;15),"",IF(AND('A+C'!E31&lt;50,ABS(E31)&lt;30),"",E31)))</f>
        <v/>
      </c>
      <c r="V31" s="338" t="str">
        <f>IF(ABS(F31)&lt;8,"",IF(AND('A+C'!F31&lt;100,ABS(F31)&lt;15),"",IF(AND('A+C'!F31&lt;50,ABS(F31)&lt;30),"",F31)))</f>
        <v/>
      </c>
      <c r="W31" s="338" t="str">
        <f>IF(ABS(G31)&lt;8,"",IF(AND('A+C'!G31&lt;100,ABS(G31)&lt;15),"",IF(AND('A+C'!G31&lt;50,ABS(G31)&lt;30),"",G31)))</f>
        <v/>
      </c>
      <c r="X31" s="338" t="str">
        <f>IF(ABS(H31)&lt;8,"",IF(AND('A+C'!H31&lt;100,ABS(H31)&lt;15),"",IF(AND('A+C'!H31&lt;50,ABS(H31)&lt;30),"",H31)))</f>
        <v/>
      </c>
      <c r="Y31" s="338" t="str">
        <f>IF(ABS(I31)&lt;8,"",IF(AND('A+C'!I31&lt;100,ABS(I31)&lt;15),"",IF(AND('A+C'!I31&lt;50,ABS(I31)&lt;30),"",I31)))</f>
        <v/>
      </c>
      <c r="Z31" s="338" t="str">
        <f>IF(ABS(J31)&lt;8,"",IF(AND('A+C'!J31&lt;100,ABS(J31)&lt;15),"",IF(AND('A+C'!J31&lt;50,ABS(J31)&lt;30),"",J31)))</f>
        <v/>
      </c>
      <c r="AA31" s="338" t="str">
        <f>IF(ABS(K31)&lt;8,"",IF(AND('A+C'!K31&lt;100,ABS(K31)&lt;15),"",IF(AND('A+C'!K31&lt;50,ABS(K31)&lt;30),"",K31)))</f>
        <v/>
      </c>
      <c r="AB31" s="338" t="str">
        <f>IF(ABS(L31)&lt;8,"",IF(AND('A+C'!L31&lt;100,ABS(L31)&lt;15),"",IF(AND('A+C'!L31&lt;50,ABS(L31)&lt;30),"",L31)))</f>
        <v/>
      </c>
      <c r="AC31" s="338" t="str">
        <f>IF(ABS(M31)&lt;8,"",IF(AND('A+C'!M31&lt;100,ABS(M31)&lt;15),"",IF(AND('A+C'!M31&lt;50,ABS(M31)&lt;30),"",M31)))</f>
        <v/>
      </c>
      <c r="AD31" s="339" t="str">
        <f>IF(ABS(N31)&lt;8,"",IF(AND('A+C'!N31&lt;100,ABS(N31)&lt;15),"",IF(AND('A+C'!N31&lt;50,ABS(N31)&lt;30),"",N31)))</f>
        <v/>
      </c>
      <c r="AE31" s="23">
        <f t="shared" si="8"/>
        <v>1</v>
      </c>
    </row>
    <row r="32" spans="1:31" ht="19.5" customHeight="1">
      <c r="A32" s="123">
        <v>28</v>
      </c>
      <c r="B32" s="214" t="s">
        <v>40</v>
      </c>
      <c r="C32" s="119">
        <v>11.540995107555212</v>
      </c>
      <c r="D32" s="120">
        <v>10.183028897269526</v>
      </c>
      <c r="E32" s="120">
        <v>13.008148793088022</v>
      </c>
      <c r="F32" s="120">
        <v>11.538096947490278</v>
      </c>
      <c r="G32" s="120">
        <v>9.8799285173099438</v>
      </c>
      <c r="H32" s="120">
        <v>9.8742891990382304</v>
      </c>
      <c r="I32" s="120">
        <v>7.6097440503905602</v>
      </c>
      <c r="J32" s="120">
        <v>11.688800602568286</v>
      </c>
      <c r="K32" s="120">
        <v>5.5014383995258784</v>
      </c>
      <c r="L32" s="120">
        <v>9.1837853873020627</v>
      </c>
      <c r="M32" s="120">
        <v>10.73661363945063</v>
      </c>
      <c r="N32" s="121">
        <v>-3.2393736021811721</v>
      </c>
      <c r="O32" s="119">
        <f t="shared" si="5"/>
        <v>13.008148793088022</v>
      </c>
      <c r="P32" s="120">
        <f t="shared" si="6"/>
        <v>-3.2393736021811721</v>
      </c>
      <c r="Q32" s="119">
        <f t="shared" si="7"/>
        <v>8.9587913282339553</v>
      </c>
      <c r="R32" s="23">
        <v>27</v>
      </c>
      <c r="S32" s="337">
        <f>IF(ABS(C32)&lt;8,"",IF(AND('A+C'!C32&lt;100,ABS(C32)&lt;15),"",IF(AND('A+C'!C32&lt;50,ABS(C32)&lt;30),"",C32)))</f>
        <v>11.540995107555212</v>
      </c>
      <c r="T32" s="338">
        <f>IF(ABS(D32)&lt;8,"",IF(AND('A+C'!D32&lt;100,ABS(D32)&lt;15),"",IF(AND('A+C'!D32&lt;50,ABS(D32)&lt;30),"",D32)))</f>
        <v>10.183028897269526</v>
      </c>
      <c r="U32" s="338">
        <f>IF(ABS(E32)&lt;8,"",IF(AND('A+C'!E32&lt;100,ABS(E32)&lt;15),"",IF(AND('A+C'!E32&lt;50,ABS(E32)&lt;30),"",E32)))</f>
        <v>13.008148793088022</v>
      </c>
      <c r="V32" s="338">
        <f>IF(ABS(F32)&lt;8,"",IF(AND('A+C'!F32&lt;100,ABS(F32)&lt;15),"",IF(AND('A+C'!F32&lt;50,ABS(F32)&lt;30),"",F32)))</f>
        <v>11.538096947490278</v>
      </c>
      <c r="W32" s="338">
        <f>IF(ABS(G32)&lt;8,"",IF(AND('A+C'!G32&lt;100,ABS(G32)&lt;15),"",IF(AND('A+C'!G32&lt;50,ABS(G32)&lt;30),"",G32)))</f>
        <v>9.8799285173099438</v>
      </c>
      <c r="X32" s="338" t="str">
        <f>IF(ABS(H32)&lt;8,"",IF(AND('A+C'!H32&lt;100,ABS(H32)&lt;15),"",IF(AND('A+C'!H32&lt;50,ABS(H32)&lt;30),"",H32)))</f>
        <v/>
      </c>
      <c r="Y32" s="338" t="str">
        <f>IF(ABS(I32)&lt;8,"",IF(AND('A+C'!I32&lt;100,ABS(I32)&lt;15),"",IF(AND('A+C'!I32&lt;50,ABS(I32)&lt;30),"",I32)))</f>
        <v/>
      </c>
      <c r="Z32" s="338">
        <f>IF(ABS(J32)&lt;8,"",IF(AND('A+C'!J32&lt;100,ABS(J32)&lt;15),"",IF(AND('A+C'!J32&lt;50,ABS(J32)&lt;30),"",J32)))</f>
        <v>11.688800602568286</v>
      </c>
      <c r="AA32" s="338" t="str">
        <f>IF(ABS(K32)&lt;8,"",IF(AND('A+C'!K32&lt;100,ABS(K32)&lt;15),"",IF(AND('A+C'!K32&lt;50,ABS(K32)&lt;30),"",K32)))</f>
        <v/>
      </c>
      <c r="AB32" s="338">
        <f>IF(ABS(L32)&lt;8,"",IF(AND('A+C'!L32&lt;100,ABS(L32)&lt;15),"",IF(AND('A+C'!L32&lt;50,ABS(L32)&lt;30),"",L32)))</f>
        <v>9.1837853873020627</v>
      </c>
      <c r="AC32" s="338">
        <f>IF(ABS(M32)&lt;8,"",IF(AND('A+C'!M32&lt;100,ABS(M32)&lt;15),"",IF(AND('A+C'!M32&lt;50,ABS(M32)&lt;30),"",M32)))</f>
        <v>10.73661363945063</v>
      </c>
      <c r="AD32" s="339" t="str">
        <f>IF(ABS(N32)&lt;8,"",IF(AND('A+C'!N32&lt;100,ABS(N32)&lt;15),"",IF(AND('A+C'!N32&lt;50,ABS(N32)&lt;30),"",N32)))</f>
        <v/>
      </c>
      <c r="AE32" s="23">
        <f t="shared" si="8"/>
        <v>8</v>
      </c>
    </row>
    <row r="33" spans="1:31" ht="19.5" customHeight="1">
      <c r="A33" s="123">
        <v>29</v>
      </c>
      <c r="B33" s="214" t="s">
        <v>41</v>
      </c>
      <c r="C33" s="119">
        <v>3.5849653489688129</v>
      </c>
      <c r="D33" s="120">
        <v>1.3299125463379007</v>
      </c>
      <c r="E33" s="120">
        <v>-0.23976487415000391</v>
      </c>
      <c r="F33" s="120">
        <v>-2.4023069568950346</v>
      </c>
      <c r="G33" s="120">
        <v>-6.0916706523493236</v>
      </c>
      <c r="H33" s="120">
        <v>-15.013536131795615</v>
      </c>
      <c r="I33" s="120">
        <v>-12.363114325324283</v>
      </c>
      <c r="J33" s="120">
        <v>-9.6337648248204051</v>
      </c>
      <c r="K33" s="120">
        <v>-9.3043454196425284</v>
      </c>
      <c r="L33" s="120">
        <v>-6.0121996093544254</v>
      </c>
      <c r="M33" s="120">
        <v>-2.2928751732055344</v>
      </c>
      <c r="N33" s="121">
        <v>-4.2216046832153822</v>
      </c>
      <c r="O33" s="119">
        <f t="shared" si="5"/>
        <v>3.5849653489688129</v>
      </c>
      <c r="P33" s="120">
        <f t="shared" si="6"/>
        <v>-15.013536131795615</v>
      </c>
      <c r="Q33" s="119">
        <f t="shared" si="7"/>
        <v>-5.221692062953819</v>
      </c>
      <c r="R33" s="23">
        <v>28</v>
      </c>
      <c r="S33" s="337" t="str">
        <f>IF(ABS(C33)&lt;8,"",IF(AND('A+C'!C33&lt;100,ABS(C33)&lt;15),"",IF(AND('A+C'!C33&lt;50,ABS(C33)&lt;30),"",C33)))</f>
        <v/>
      </c>
      <c r="T33" s="338" t="str">
        <f>IF(ABS(D33)&lt;8,"",IF(AND('A+C'!D33&lt;100,ABS(D33)&lt;15),"",IF(AND('A+C'!D33&lt;50,ABS(D33)&lt;30),"",D33)))</f>
        <v/>
      </c>
      <c r="U33" s="338" t="str">
        <f>IF(ABS(E33)&lt;8,"",IF(AND('A+C'!E33&lt;100,ABS(E33)&lt;15),"",IF(AND('A+C'!E33&lt;50,ABS(E33)&lt;30),"",E33)))</f>
        <v/>
      </c>
      <c r="V33" s="338" t="str">
        <f>IF(ABS(F33)&lt;8,"",IF(AND('A+C'!F33&lt;100,ABS(F33)&lt;15),"",IF(AND('A+C'!F33&lt;50,ABS(F33)&lt;30),"",F33)))</f>
        <v/>
      </c>
      <c r="W33" s="338" t="str">
        <f>IF(ABS(G33)&lt;8,"",IF(AND('A+C'!G33&lt;100,ABS(G33)&lt;15),"",IF(AND('A+C'!G33&lt;50,ABS(G33)&lt;30),"",G33)))</f>
        <v/>
      </c>
      <c r="X33" s="338" t="str">
        <f>IF(ABS(H33)&lt;8,"",IF(AND('A+C'!H33&lt;100,ABS(H33)&lt;15),"",IF(AND('A+C'!H33&lt;50,ABS(H33)&lt;30),"",H33)))</f>
        <v/>
      </c>
      <c r="Y33" s="338">
        <f>IF(ABS(I33)&lt;8,"",IF(AND('A+C'!I33&lt;100,ABS(I33)&lt;15),"",IF(AND('A+C'!I33&lt;50,ABS(I33)&lt;30),"",I33)))</f>
        <v>-12.363114325324283</v>
      </c>
      <c r="Z33" s="338">
        <f>IF(ABS(J33)&lt;8,"",IF(AND('A+C'!J33&lt;100,ABS(J33)&lt;15),"",IF(AND('A+C'!J33&lt;50,ABS(J33)&lt;30),"",J33)))</f>
        <v>-9.6337648248204051</v>
      </c>
      <c r="AA33" s="338">
        <f>IF(ABS(K33)&lt;8,"",IF(AND('A+C'!K33&lt;100,ABS(K33)&lt;15),"",IF(AND('A+C'!K33&lt;50,ABS(K33)&lt;30),"",K33)))</f>
        <v>-9.3043454196425284</v>
      </c>
      <c r="AB33" s="338" t="str">
        <f>IF(ABS(L33)&lt;8,"",IF(AND('A+C'!L33&lt;100,ABS(L33)&lt;15),"",IF(AND('A+C'!L33&lt;50,ABS(L33)&lt;30),"",L33)))</f>
        <v/>
      </c>
      <c r="AC33" s="338" t="str">
        <f>IF(ABS(M33)&lt;8,"",IF(AND('A+C'!M33&lt;100,ABS(M33)&lt;15),"",IF(AND('A+C'!M33&lt;50,ABS(M33)&lt;30),"",M33)))</f>
        <v/>
      </c>
      <c r="AD33" s="339" t="str">
        <f>IF(ABS(N33)&lt;8,"",IF(AND('A+C'!N33&lt;100,ABS(N33)&lt;15),"",IF(AND('A+C'!N33&lt;50,ABS(N33)&lt;30),"",N33)))</f>
        <v/>
      </c>
      <c r="AE33" s="23">
        <f t="shared" si="8"/>
        <v>3</v>
      </c>
    </row>
    <row r="34" spans="1:31" ht="19.5" customHeight="1">
      <c r="A34" s="123">
        <v>30</v>
      </c>
      <c r="B34" s="214" t="s">
        <v>43</v>
      </c>
      <c r="C34" s="119">
        <v>0.41280708325809129</v>
      </c>
      <c r="D34" s="120">
        <v>4.0825258519837249</v>
      </c>
      <c r="E34" s="120">
        <v>0.4407726172458597</v>
      </c>
      <c r="F34" s="120">
        <v>-0.44585810274152277</v>
      </c>
      <c r="G34" s="120">
        <v>-5.8636954279204936</v>
      </c>
      <c r="H34" s="120">
        <v>0.9192160801184025</v>
      </c>
      <c r="I34" s="120">
        <v>-12.484977464999616</v>
      </c>
      <c r="J34" s="120">
        <v>2.6352918523102593</v>
      </c>
      <c r="K34" s="120">
        <v>2.3730213927657307</v>
      </c>
      <c r="L34" s="120">
        <v>2.1693530432439312</v>
      </c>
      <c r="M34" s="120">
        <v>-2.4479797614635128</v>
      </c>
      <c r="N34" s="121">
        <v>-2.0162883221462877</v>
      </c>
      <c r="O34" s="119">
        <f t="shared" si="5"/>
        <v>4.0825258519837249</v>
      </c>
      <c r="P34" s="120">
        <f t="shared" si="6"/>
        <v>-12.484977464999616</v>
      </c>
      <c r="Q34" s="119">
        <f t="shared" si="7"/>
        <v>-0.85215092986211971</v>
      </c>
      <c r="R34" s="23">
        <v>29</v>
      </c>
      <c r="S34" s="337" t="str">
        <f>IF(ABS(C34)&lt;8,"",IF(AND('A+C'!C34&lt;100,ABS(C34)&lt;15),"",IF(AND('A+C'!C34&lt;50,ABS(C34)&lt;30),"",C34)))</f>
        <v/>
      </c>
      <c r="T34" s="338" t="str">
        <f>IF(ABS(D34)&lt;8,"",IF(AND('A+C'!D34&lt;100,ABS(D34)&lt;15),"",IF(AND('A+C'!D34&lt;50,ABS(D34)&lt;30),"",D34)))</f>
        <v/>
      </c>
      <c r="U34" s="338" t="str">
        <f>IF(ABS(E34)&lt;8,"",IF(AND('A+C'!E34&lt;100,ABS(E34)&lt;15),"",IF(AND('A+C'!E34&lt;50,ABS(E34)&lt;30),"",E34)))</f>
        <v/>
      </c>
      <c r="V34" s="338" t="str">
        <f>IF(ABS(F34)&lt;8,"",IF(AND('A+C'!F34&lt;100,ABS(F34)&lt;15),"",IF(AND('A+C'!F34&lt;50,ABS(F34)&lt;30),"",F34)))</f>
        <v/>
      </c>
      <c r="W34" s="338" t="str">
        <f>IF(ABS(G34)&lt;8,"",IF(AND('A+C'!G34&lt;100,ABS(G34)&lt;15),"",IF(AND('A+C'!G34&lt;50,ABS(G34)&lt;30),"",G34)))</f>
        <v/>
      </c>
      <c r="X34" s="338" t="str">
        <f>IF(ABS(H34)&lt;8,"",IF(AND('A+C'!H34&lt;100,ABS(H34)&lt;15),"",IF(AND('A+C'!H34&lt;50,ABS(H34)&lt;30),"",H34)))</f>
        <v/>
      </c>
      <c r="Y34" s="338">
        <f>IF(ABS(I34)&lt;8,"",IF(AND('A+C'!I34&lt;100,ABS(I34)&lt;15),"",IF(AND('A+C'!I34&lt;50,ABS(I34)&lt;30),"",I34)))</f>
        <v>-12.484977464999616</v>
      </c>
      <c r="Z34" s="338" t="str">
        <f>IF(ABS(J34)&lt;8,"",IF(AND('A+C'!J34&lt;100,ABS(J34)&lt;15),"",IF(AND('A+C'!J34&lt;50,ABS(J34)&lt;30),"",J34)))</f>
        <v/>
      </c>
      <c r="AA34" s="338" t="str">
        <f>IF(ABS(K34)&lt;8,"",IF(AND('A+C'!K34&lt;100,ABS(K34)&lt;15),"",IF(AND('A+C'!K34&lt;50,ABS(K34)&lt;30),"",K34)))</f>
        <v/>
      </c>
      <c r="AB34" s="338" t="str">
        <f>IF(ABS(L34)&lt;8,"",IF(AND('A+C'!L34&lt;100,ABS(L34)&lt;15),"",IF(AND('A+C'!L34&lt;50,ABS(L34)&lt;30),"",L34)))</f>
        <v/>
      </c>
      <c r="AC34" s="338" t="str">
        <f>IF(ABS(M34)&lt;8,"",IF(AND('A+C'!M34&lt;100,ABS(M34)&lt;15),"",IF(AND('A+C'!M34&lt;50,ABS(M34)&lt;30),"",M34)))</f>
        <v/>
      </c>
      <c r="AD34" s="339" t="str">
        <f>IF(ABS(N34)&lt;8,"",IF(AND('A+C'!N34&lt;100,ABS(N34)&lt;15),"",IF(AND('A+C'!N34&lt;50,ABS(N34)&lt;30),"",N34)))</f>
        <v/>
      </c>
      <c r="AE34" s="23">
        <f t="shared" si="8"/>
        <v>1</v>
      </c>
    </row>
    <row r="35" spans="1:31" ht="19.5" customHeight="1">
      <c r="A35" s="123">
        <v>31</v>
      </c>
      <c r="B35" s="214" t="s">
        <v>44</v>
      </c>
      <c r="C35" s="119">
        <v>-6.0015764323523131</v>
      </c>
      <c r="D35" s="120">
        <v>-4.4732781518414857</v>
      </c>
      <c r="E35" s="120">
        <v>-9.2489847476970031</v>
      </c>
      <c r="F35" s="120">
        <v>5.3661794937565155</v>
      </c>
      <c r="G35" s="120">
        <v>3.3948446145319093</v>
      </c>
      <c r="H35" s="120">
        <v>7.157673682471958</v>
      </c>
      <c r="I35" s="120">
        <v>-8.5759081189611255</v>
      </c>
      <c r="J35" s="120">
        <v>-4.9190679388027823</v>
      </c>
      <c r="K35" s="120">
        <v>-3.2086025465109635</v>
      </c>
      <c r="L35" s="120">
        <v>-7.0469585485431114</v>
      </c>
      <c r="M35" s="120">
        <v>-0.76663740867171726</v>
      </c>
      <c r="N35" s="121">
        <v>7.6683420613181763</v>
      </c>
      <c r="O35" s="119">
        <f t="shared" si="5"/>
        <v>7.6683420613181763</v>
      </c>
      <c r="P35" s="120">
        <f t="shared" si="6"/>
        <v>-9.2489847476970031</v>
      </c>
      <c r="Q35" s="119">
        <f t="shared" si="7"/>
        <v>-1.7211645034418286</v>
      </c>
      <c r="R35" s="23">
        <v>30</v>
      </c>
      <c r="S35" s="337" t="str">
        <f>IF(ABS(C35)&lt;8,"",IF(AND('A+C'!C35&lt;100,ABS(C35)&lt;15),"",IF(AND('A+C'!C35&lt;50,ABS(C35)&lt;30),"",C35)))</f>
        <v/>
      </c>
      <c r="T35" s="338" t="str">
        <f>IF(ABS(D35)&lt;8,"",IF(AND('A+C'!D35&lt;100,ABS(D35)&lt;15),"",IF(AND('A+C'!D35&lt;50,ABS(D35)&lt;30),"",D35)))</f>
        <v/>
      </c>
      <c r="U35" s="338" t="str">
        <f>IF(ABS(E35)&lt;8,"",IF(AND('A+C'!E35&lt;100,ABS(E35)&lt;15),"",IF(AND('A+C'!E35&lt;50,ABS(E35)&lt;30),"",E35)))</f>
        <v/>
      </c>
      <c r="V35" s="338" t="str">
        <f>IF(ABS(F35)&lt;8,"",IF(AND('A+C'!F35&lt;100,ABS(F35)&lt;15),"",IF(AND('A+C'!F35&lt;50,ABS(F35)&lt;30),"",F35)))</f>
        <v/>
      </c>
      <c r="W35" s="338" t="str">
        <f>IF(ABS(G35)&lt;8,"",IF(AND('A+C'!G35&lt;100,ABS(G35)&lt;15),"",IF(AND('A+C'!G35&lt;50,ABS(G35)&lt;30),"",G35)))</f>
        <v/>
      </c>
      <c r="X35" s="338" t="str">
        <f>IF(ABS(H35)&lt;8,"",IF(AND('A+C'!H35&lt;100,ABS(H35)&lt;15),"",IF(AND('A+C'!H35&lt;50,ABS(H35)&lt;30),"",H35)))</f>
        <v/>
      </c>
      <c r="Y35" s="338">
        <f>IF(ABS(I35)&lt;8,"",IF(AND('A+C'!I35&lt;100,ABS(I35)&lt;15),"",IF(AND('A+C'!I35&lt;50,ABS(I35)&lt;30),"",I35)))</f>
        <v>-8.5759081189611255</v>
      </c>
      <c r="Z35" s="338" t="str">
        <f>IF(ABS(J35)&lt;8,"",IF(AND('A+C'!J35&lt;100,ABS(J35)&lt;15),"",IF(AND('A+C'!J35&lt;50,ABS(J35)&lt;30),"",J35)))</f>
        <v/>
      </c>
      <c r="AA35" s="338" t="str">
        <f>IF(ABS(K35)&lt;8,"",IF(AND('A+C'!K35&lt;100,ABS(K35)&lt;15),"",IF(AND('A+C'!K35&lt;50,ABS(K35)&lt;30),"",K35)))</f>
        <v/>
      </c>
      <c r="AB35" s="338" t="str">
        <f>IF(ABS(L35)&lt;8,"",IF(AND('A+C'!L35&lt;100,ABS(L35)&lt;15),"",IF(AND('A+C'!L35&lt;50,ABS(L35)&lt;30),"",L35)))</f>
        <v/>
      </c>
      <c r="AC35" s="338" t="str">
        <f>IF(ABS(M35)&lt;8,"",IF(AND('A+C'!M35&lt;100,ABS(M35)&lt;15),"",IF(AND('A+C'!M35&lt;50,ABS(M35)&lt;30),"",M35)))</f>
        <v/>
      </c>
      <c r="AD35" s="339" t="str">
        <f>IF(ABS(N35)&lt;8,"",IF(AND('A+C'!N35&lt;100,ABS(N35)&lt;15),"",IF(AND('A+C'!N35&lt;50,ABS(N35)&lt;30),"",N35)))</f>
        <v/>
      </c>
      <c r="AE35" s="23">
        <f t="shared" si="8"/>
        <v>1</v>
      </c>
    </row>
    <row r="36" spans="1:31" ht="19.5" customHeight="1">
      <c r="A36" s="123">
        <v>32</v>
      </c>
      <c r="B36" s="214" t="s">
        <v>45</v>
      </c>
      <c r="C36" s="120">
        <v>2.0679485372812629</v>
      </c>
      <c r="D36" s="120">
        <v>-1.410079707259337</v>
      </c>
      <c r="E36" s="120">
        <v>-0.65145141317767141</v>
      </c>
      <c r="F36" s="120">
        <v>-0.36246682126108054</v>
      </c>
      <c r="G36" s="120">
        <v>1.873981094973231</v>
      </c>
      <c r="H36" s="120">
        <v>2.3732160309056525</v>
      </c>
      <c r="I36" s="120">
        <v>2.8185009268506853</v>
      </c>
      <c r="J36" s="120">
        <v>4.7541326317763435</v>
      </c>
      <c r="K36" s="120">
        <v>2.5110867621330017</v>
      </c>
      <c r="L36" s="120">
        <v>1.0108606361001817</v>
      </c>
      <c r="M36" s="120">
        <v>9.4617993570058001</v>
      </c>
      <c r="N36" s="121">
        <v>3.831487428782296</v>
      </c>
      <c r="O36" s="119">
        <f t="shared" si="5"/>
        <v>9.4617993570058001</v>
      </c>
      <c r="P36" s="120">
        <f t="shared" si="6"/>
        <v>-1.410079707259337</v>
      </c>
      <c r="Q36" s="119">
        <f t="shared" si="7"/>
        <v>2.3565846220091973</v>
      </c>
      <c r="R36" s="23">
        <v>31</v>
      </c>
      <c r="S36" s="337" t="str">
        <f>IF(ABS(C36)&lt;8,"",IF(AND('A+C'!C36&lt;100,ABS(C36)&lt;15),"",IF(AND('A+C'!C36&lt;50,ABS(C36)&lt;30),"",C36)))</f>
        <v/>
      </c>
      <c r="T36" s="338" t="str">
        <f>IF(ABS(D36)&lt;8,"",IF(AND('A+C'!D36&lt;100,ABS(D36)&lt;15),"",IF(AND('A+C'!D36&lt;50,ABS(D36)&lt;30),"",D36)))</f>
        <v/>
      </c>
      <c r="U36" s="338" t="str">
        <f>IF(ABS(E36)&lt;8,"",IF(AND('A+C'!E36&lt;100,ABS(E36)&lt;15),"",IF(AND('A+C'!E36&lt;50,ABS(E36)&lt;30),"",E36)))</f>
        <v/>
      </c>
      <c r="V36" s="338" t="str">
        <f>IF(ABS(F36)&lt;8,"",IF(AND('A+C'!F36&lt;100,ABS(F36)&lt;15),"",IF(AND('A+C'!F36&lt;50,ABS(F36)&lt;30),"",F36)))</f>
        <v/>
      </c>
      <c r="W36" s="338" t="str">
        <f>IF(ABS(G36)&lt;8,"",IF(AND('A+C'!G36&lt;100,ABS(G36)&lt;15),"",IF(AND('A+C'!G36&lt;50,ABS(G36)&lt;30),"",G36)))</f>
        <v/>
      </c>
      <c r="X36" s="338" t="str">
        <f>IF(ABS(H36)&lt;8,"",IF(AND('A+C'!H36&lt;100,ABS(H36)&lt;15),"",IF(AND('A+C'!H36&lt;50,ABS(H36)&lt;30),"",H36)))</f>
        <v/>
      </c>
      <c r="Y36" s="338" t="str">
        <f>IF(ABS(I36)&lt;8,"",IF(AND('A+C'!I36&lt;100,ABS(I36)&lt;15),"",IF(AND('A+C'!I36&lt;50,ABS(I36)&lt;30),"",I36)))</f>
        <v/>
      </c>
      <c r="Z36" s="338" t="str">
        <f>IF(ABS(J36)&lt;8,"",IF(AND('A+C'!J36&lt;100,ABS(J36)&lt;15),"",IF(AND('A+C'!J36&lt;50,ABS(J36)&lt;30),"",J36)))</f>
        <v/>
      </c>
      <c r="AA36" s="338" t="str">
        <f>IF(ABS(K36)&lt;8,"",IF(AND('A+C'!K36&lt;100,ABS(K36)&lt;15),"",IF(AND('A+C'!K36&lt;50,ABS(K36)&lt;30),"",K36)))</f>
        <v/>
      </c>
      <c r="AB36" s="338" t="str">
        <f>IF(ABS(L36)&lt;8,"",IF(AND('A+C'!L36&lt;100,ABS(L36)&lt;15),"",IF(AND('A+C'!L36&lt;50,ABS(L36)&lt;30),"",L36)))</f>
        <v/>
      </c>
      <c r="AC36" s="338">
        <f>IF(ABS(M36)&lt;8,"",IF(AND('A+C'!M36&lt;100,ABS(M36)&lt;15),"",IF(AND('A+C'!M36&lt;50,ABS(M36)&lt;30),"",M36)))</f>
        <v>9.4617993570058001</v>
      </c>
      <c r="AD36" s="339" t="str">
        <f>IF(ABS(N36)&lt;8,"",IF(AND('A+C'!N36&lt;100,ABS(N36)&lt;15),"",IF(AND('A+C'!N36&lt;50,ABS(N36)&lt;30),"",N36)))</f>
        <v/>
      </c>
      <c r="AE36" s="23">
        <f t="shared" si="8"/>
        <v>1</v>
      </c>
    </row>
    <row r="37" spans="1:31" ht="19.5" customHeight="1">
      <c r="A37" s="123">
        <v>33</v>
      </c>
      <c r="B37" s="214" t="s">
        <v>46</v>
      </c>
      <c r="C37" s="119">
        <v>1.38011664905283</v>
      </c>
      <c r="D37" s="120">
        <v>-27.620464417568861</v>
      </c>
      <c r="E37" s="120">
        <v>-10.957587072119935</v>
      </c>
      <c r="F37" s="120">
        <v>-10.916621670547118</v>
      </c>
      <c r="G37" s="120">
        <v>-19.538780954997836</v>
      </c>
      <c r="H37" s="120">
        <v>-14.596499045726647</v>
      </c>
      <c r="I37" s="120">
        <v>-15.227341475795441</v>
      </c>
      <c r="J37" s="120">
        <v>-3.5394194890751338</v>
      </c>
      <c r="K37" s="120">
        <v>-3.588277379313801</v>
      </c>
      <c r="L37" s="120">
        <v>-3.1392337665165861</v>
      </c>
      <c r="M37" s="120">
        <v>3.3009737507228598</v>
      </c>
      <c r="N37" s="121">
        <v>0.5370628932127709</v>
      </c>
      <c r="O37" s="119">
        <f t="shared" si="5"/>
        <v>3.3009737507228598</v>
      </c>
      <c r="P37" s="120">
        <f t="shared" si="6"/>
        <v>-27.620464417568861</v>
      </c>
      <c r="Q37" s="119">
        <f t="shared" si="7"/>
        <v>-8.6588393315560719</v>
      </c>
      <c r="R37" s="23">
        <v>32</v>
      </c>
      <c r="S37" s="337" t="str">
        <f>IF(ABS(C37)&lt;8,"",IF(AND('A+C'!C37&lt;100,ABS(C37)&lt;15),"",IF(AND('A+C'!C37&lt;50,ABS(C37)&lt;30),"",C37)))</f>
        <v/>
      </c>
      <c r="T37" s="338">
        <f>IF(ABS(D37)&lt;8,"",IF(AND('A+C'!D37&lt;100,ABS(D37)&lt;15),"",IF(AND('A+C'!D37&lt;50,ABS(D37)&lt;30),"",D37)))</f>
        <v>-27.620464417568861</v>
      </c>
      <c r="U37" s="338" t="str">
        <f>IF(ABS(E37)&lt;8,"",IF(AND('A+C'!E37&lt;100,ABS(E37)&lt;15),"",IF(AND('A+C'!E37&lt;50,ABS(E37)&lt;30),"",E37)))</f>
        <v/>
      </c>
      <c r="V37" s="338">
        <f>IF(ABS(F37)&lt;8,"",IF(AND('A+C'!F37&lt;100,ABS(F37)&lt;15),"",IF(AND('A+C'!F37&lt;50,ABS(F37)&lt;30),"",F37)))</f>
        <v>-10.916621670547118</v>
      </c>
      <c r="W37" s="338">
        <f>IF(ABS(G37)&lt;8,"",IF(AND('A+C'!G37&lt;100,ABS(G37)&lt;15),"",IF(AND('A+C'!G37&lt;50,ABS(G37)&lt;30),"",G37)))</f>
        <v>-19.538780954997836</v>
      </c>
      <c r="X37" s="338" t="str">
        <f>IF(ABS(H37)&lt;8,"",IF(AND('A+C'!H37&lt;100,ABS(H37)&lt;15),"",IF(AND('A+C'!H37&lt;50,ABS(H37)&lt;30),"",H37)))</f>
        <v/>
      </c>
      <c r="Y37" s="338">
        <f>IF(ABS(I37)&lt;8,"",IF(AND('A+C'!I37&lt;100,ABS(I37)&lt;15),"",IF(AND('A+C'!I37&lt;50,ABS(I37)&lt;30),"",I37)))</f>
        <v>-15.227341475795441</v>
      </c>
      <c r="Z37" s="338" t="str">
        <f>IF(ABS(J37)&lt;8,"",IF(AND('A+C'!J37&lt;100,ABS(J37)&lt;15),"",IF(AND('A+C'!J37&lt;50,ABS(J37)&lt;30),"",J37)))</f>
        <v/>
      </c>
      <c r="AA37" s="338" t="str">
        <f>IF(ABS(K37)&lt;8,"",IF(AND('A+C'!K37&lt;100,ABS(K37)&lt;15),"",IF(AND('A+C'!K37&lt;50,ABS(K37)&lt;30),"",K37)))</f>
        <v/>
      </c>
      <c r="AB37" s="338" t="str">
        <f>IF(ABS(L37)&lt;8,"",IF(AND('A+C'!L37&lt;100,ABS(L37)&lt;15),"",IF(AND('A+C'!L37&lt;50,ABS(L37)&lt;30),"",L37)))</f>
        <v/>
      </c>
      <c r="AC37" s="338" t="str">
        <f>IF(ABS(M37)&lt;8,"",IF(AND('A+C'!M37&lt;100,ABS(M37)&lt;15),"",IF(AND('A+C'!M37&lt;50,ABS(M37)&lt;30),"",M37)))</f>
        <v/>
      </c>
      <c r="AD37" s="339" t="str">
        <f>IF(ABS(N37)&lt;8,"",IF(AND('A+C'!N37&lt;100,ABS(N37)&lt;15),"",IF(AND('A+C'!N37&lt;50,ABS(N37)&lt;30),"",N37)))</f>
        <v/>
      </c>
      <c r="AE37" s="23">
        <f t="shared" si="8"/>
        <v>4</v>
      </c>
    </row>
    <row r="38" spans="1:31" ht="19.5" customHeight="1">
      <c r="A38" s="123">
        <v>34</v>
      </c>
      <c r="B38" s="214" t="s">
        <v>47</v>
      </c>
      <c r="C38" s="119">
        <v>2.6106457102567369</v>
      </c>
      <c r="D38" s="120">
        <v>5.7218699966781701</v>
      </c>
      <c r="E38" s="120">
        <v>-0.55784815650838915</v>
      </c>
      <c r="F38" s="120">
        <v>-4.17519514615479</v>
      </c>
      <c r="G38" s="120">
        <v>4.6842691827839884</v>
      </c>
      <c r="H38" s="120">
        <v>-6.0563227623893239</v>
      </c>
      <c r="I38" s="120">
        <v>-2.7340589104217101</v>
      </c>
      <c r="J38" s="120">
        <v>-2.2565090840148847</v>
      </c>
      <c r="K38" s="120">
        <v>-2.5907604909504398</v>
      </c>
      <c r="L38" s="120">
        <v>-3.7917740831754174</v>
      </c>
      <c r="M38" s="120">
        <v>-9.4632185790876608E-2</v>
      </c>
      <c r="N38" s="121">
        <v>-5.1172004625110539</v>
      </c>
      <c r="O38" s="119">
        <f t="shared" si="5"/>
        <v>5.7218699966781701</v>
      </c>
      <c r="P38" s="120">
        <f t="shared" si="6"/>
        <v>-6.0563227623893239</v>
      </c>
      <c r="Q38" s="119">
        <f t="shared" si="7"/>
        <v>-1.1964596993498327</v>
      </c>
      <c r="R38" s="23">
        <v>33</v>
      </c>
      <c r="S38" s="337" t="str">
        <f>IF(ABS(C38)&lt;8,"",IF(AND('A+C'!C38&lt;100,ABS(C38)&lt;15),"",IF(AND('A+C'!C38&lt;50,ABS(C38)&lt;30),"",C38)))</f>
        <v/>
      </c>
      <c r="T38" s="338" t="str">
        <f>IF(ABS(D38)&lt;8,"",IF(AND('A+C'!D38&lt;100,ABS(D38)&lt;15),"",IF(AND('A+C'!D38&lt;50,ABS(D38)&lt;30),"",D38)))</f>
        <v/>
      </c>
      <c r="U38" s="338" t="str">
        <f>IF(ABS(E38)&lt;8,"",IF(AND('A+C'!E38&lt;100,ABS(E38)&lt;15),"",IF(AND('A+C'!E38&lt;50,ABS(E38)&lt;30),"",E38)))</f>
        <v/>
      </c>
      <c r="V38" s="338" t="str">
        <f>IF(ABS(F38)&lt;8,"",IF(AND('A+C'!F38&lt;100,ABS(F38)&lt;15),"",IF(AND('A+C'!F38&lt;50,ABS(F38)&lt;30),"",F38)))</f>
        <v/>
      </c>
      <c r="W38" s="338" t="str">
        <f>IF(ABS(G38)&lt;8,"",IF(AND('A+C'!G38&lt;100,ABS(G38)&lt;15),"",IF(AND('A+C'!G38&lt;50,ABS(G38)&lt;30),"",G38)))</f>
        <v/>
      </c>
      <c r="X38" s="338" t="str">
        <f>IF(ABS(H38)&lt;8,"",IF(AND('A+C'!H38&lt;100,ABS(H38)&lt;15),"",IF(AND('A+C'!H38&lt;50,ABS(H38)&lt;30),"",H38)))</f>
        <v/>
      </c>
      <c r="Y38" s="338" t="str">
        <f>IF(ABS(I38)&lt;8,"",IF(AND('A+C'!I38&lt;100,ABS(I38)&lt;15),"",IF(AND('A+C'!I38&lt;50,ABS(I38)&lt;30),"",I38)))</f>
        <v/>
      </c>
      <c r="Z38" s="338" t="str">
        <f>IF(ABS(J38)&lt;8,"",IF(AND('A+C'!J38&lt;100,ABS(J38)&lt;15),"",IF(AND('A+C'!J38&lt;50,ABS(J38)&lt;30),"",J38)))</f>
        <v/>
      </c>
      <c r="AA38" s="338" t="str">
        <f>IF(ABS(K38)&lt;8,"",IF(AND('A+C'!K38&lt;100,ABS(K38)&lt;15),"",IF(AND('A+C'!K38&lt;50,ABS(K38)&lt;30),"",K38)))</f>
        <v/>
      </c>
      <c r="AB38" s="338" t="str">
        <f>IF(ABS(L38)&lt;8,"",IF(AND('A+C'!L38&lt;100,ABS(L38)&lt;15),"",IF(AND('A+C'!L38&lt;50,ABS(L38)&lt;30),"",L38)))</f>
        <v/>
      </c>
      <c r="AC38" s="338" t="str">
        <f>IF(ABS(M38)&lt;8,"",IF(AND('A+C'!M38&lt;100,ABS(M38)&lt;15),"",IF(AND('A+C'!M38&lt;50,ABS(M38)&lt;30),"",M38)))</f>
        <v/>
      </c>
      <c r="AD38" s="339" t="str">
        <f>IF(ABS(N38)&lt;8,"",IF(AND('A+C'!N38&lt;100,ABS(N38)&lt;15),"",IF(AND('A+C'!N38&lt;50,ABS(N38)&lt;30),"",N38)))</f>
        <v/>
      </c>
      <c r="AE38" s="23">
        <f t="shared" si="8"/>
        <v>0</v>
      </c>
    </row>
    <row r="39" spans="1:31" ht="19.5" customHeight="1">
      <c r="A39" s="177">
        <v>35</v>
      </c>
      <c r="B39" s="221" t="s">
        <v>48</v>
      </c>
      <c r="C39" s="166">
        <v>3.9044996592247818</v>
      </c>
      <c r="D39" s="167">
        <v>2.9973724355034168</v>
      </c>
      <c r="E39" s="167">
        <v>-1.0348376080870034</v>
      </c>
      <c r="F39" s="167">
        <v>-0.86430041113773615</v>
      </c>
      <c r="G39" s="167">
        <v>3.2872645028260989</v>
      </c>
      <c r="H39" s="167">
        <v>3.2129614662149426</v>
      </c>
      <c r="I39" s="167">
        <v>-2.9971858300490668</v>
      </c>
      <c r="J39" s="167">
        <v>0.5436128313879075</v>
      </c>
      <c r="K39" s="167">
        <v>1.3661802020982425</v>
      </c>
      <c r="L39" s="167">
        <v>1.8214917639165613</v>
      </c>
      <c r="M39" s="167">
        <v>5.8702370415054048</v>
      </c>
      <c r="N39" s="168">
        <v>3.3316111430411248</v>
      </c>
      <c r="O39" s="166">
        <f t="shared" si="5"/>
        <v>5.8702370415054048</v>
      </c>
      <c r="P39" s="167">
        <f t="shared" si="6"/>
        <v>-2.9971858300490668</v>
      </c>
      <c r="Q39" s="166">
        <f t="shared" si="7"/>
        <v>1.7865755997037229</v>
      </c>
      <c r="R39" s="23">
        <v>34</v>
      </c>
      <c r="S39" s="337" t="str">
        <f>IF(ABS(C39)&lt;8,"",IF(AND('A+C'!C39&lt;100,ABS(C39)&lt;15),"",IF(AND('A+C'!C39&lt;50,ABS(C39)&lt;30),"",C39)))</f>
        <v/>
      </c>
      <c r="T39" s="338" t="str">
        <f>IF(ABS(D39)&lt;8,"",IF(AND('A+C'!D39&lt;100,ABS(D39)&lt;15),"",IF(AND('A+C'!D39&lt;50,ABS(D39)&lt;30),"",D39)))</f>
        <v/>
      </c>
      <c r="U39" s="338" t="str">
        <f>IF(ABS(E39)&lt;8,"",IF(AND('A+C'!E39&lt;100,ABS(E39)&lt;15),"",IF(AND('A+C'!E39&lt;50,ABS(E39)&lt;30),"",E39)))</f>
        <v/>
      </c>
      <c r="V39" s="338" t="str">
        <f>IF(ABS(F39)&lt;8,"",IF(AND('A+C'!F39&lt;100,ABS(F39)&lt;15),"",IF(AND('A+C'!F39&lt;50,ABS(F39)&lt;30),"",F39)))</f>
        <v/>
      </c>
      <c r="W39" s="338" t="str">
        <f>IF(ABS(G39)&lt;8,"",IF(AND('A+C'!G39&lt;100,ABS(G39)&lt;15),"",IF(AND('A+C'!G39&lt;50,ABS(G39)&lt;30),"",G39)))</f>
        <v/>
      </c>
      <c r="X39" s="338" t="str">
        <f>IF(ABS(H39)&lt;8,"",IF(AND('A+C'!H39&lt;100,ABS(H39)&lt;15),"",IF(AND('A+C'!H39&lt;50,ABS(H39)&lt;30),"",H39)))</f>
        <v/>
      </c>
      <c r="Y39" s="338" t="str">
        <f>IF(ABS(I39)&lt;8,"",IF(AND('A+C'!I39&lt;100,ABS(I39)&lt;15),"",IF(AND('A+C'!I39&lt;50,ABS(I39)&lt;30),"",I39)))</f>
        <v/>
      </c>
      <c r="Z39" s="338" t="str">
        <f>IF(ABS(J39)&lt;8,"",IF(AND('A+C'!J39&lt;100,ABS(J39)&lt;15),"",IF(AND('A+C'!J39&lt;50,ABS(J39)&lt;30),"",J39)))</f>
        <v/>
      </c>
      <c r="AA39" s="338" t="str">
        <f>IF(ABS(K39)&lt;8,"",IF(AND('A+C'!K39&lt;100,ABS(K39)&lt;15),"",IF(AND('A+C'!K39&lt;50,ABS(K39)&lt;30),"",K39)))</f>
        <v/>
      </c>
      <c r="AB39" s="338" t="str">
        <f>IF(ABS(L39)&lt;8,"",IF(AND('A+C'!L39&lt;100,ABS(L39)&lt;15),"",IF(AND('A+C'!L39&lt;50,ABS(L39)&lt;30),"",L39)))</f>
        <v/>
      </c>
      <c r="AC39" s="338" t="str">
        <f>IF(ABS(M39)&lt;8,"",IF(AND('A+C'!M39&lt;100,ABS(M39)&lt;15),"",IF(AND('A+C'!M39&lt;50,ABS(M39)&lt;30),"",M39)))</f>
        <v/>
      </c>
      <c r="AD39" s="339" t="str">
        <f>IF(ABS(N39)&lt;8,"",IF(AND('A+C'!N39&lt;100,ABS(N39)&lt;15),"",IF(AND('A+C'!N39&lt;50,ABS(N39)&lt;30),"",N39)))</f>
        <v/>
      </c>
      <c r="AE39" s="23">
        <f t="shared" si="8"/>
        <v>0</v>
      </c>
    </row>
    <row r="40" spans="1:31" ht="19.5" customHeight="1">
      <c r="A40" s="110">
        <v>36</v>
      </c>
      <c r="B40" s="238" t="s">
        <v>49</v>
      </c>
      <c r="C40" s="179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6"/>
      <c r="O40" s="122"/>
      <c r="P40" s="175"/>
      <c r="Q40" s="122"/>
      <c r="R40" s="23">
        <v>35</v>
      </c>
      <c r="S40" s="337" t="str">
        <f>IF(ABS(C40)&lt;8,"",IF(AND('A+C'!C40&lt;100,ABS(C40)&lt;15),"",IF(AND('A+C'!C40&lt;50,ABS(C40)&lt;30),"",C40)))</f>
        <v/>
      </c>
      <c r="T40" s="338" t="str">
        <f>IF(ABS(D40)&lt;8,"",IF(AND('A+C'!D40&lt;100,ABS(D40)&lt;15),"",IF(AND('A+C'!D40&lt;50,ABS(D40)&lt;30),"",D40)))</f>
        <v/>
      </c>
      <c r="U40" s="338" t="str">
        <f>IF(ABS(E40)&lt;8,"",IF(AND('A+C'!E40&lt;100,ABS(E40)&lt;15),"",IF(AND('A+C'!E40&lt;50,ABS(E40)&lt;30),"",E40)))</f>
        <v/>
      </c>
      <c r="V40" s="338"/>
      <c r="W40" s="338"/>
      <c r="X40" s="338"/>
      <c r="Y40" s="338"/>
      <c r="Z40" s="338"/>
      <c r="AA40" s="338"/>
      <c r="AB40" s="338"/>
      <c r="AC40" s="338"/>
      <c r="AD40" s="339"/>
      <c r="AE40" s="23">
        <f t="shared" si="8"/>
        <v>0</v>
      </c>
    </row>
    <row r="41" spans="1:31" ht="19.5" customHeight="1">
      <c r="A41" s="169">
        <v>37</v>
      </c>
      <c r="B41" s="230" t="s">
        <v>50</v>
      </c>
      <c r="C41" s="158">
        <v>-4.1233731214074307</v>
      </c>
      <c r="D41" s="158">
        <v>6.2660124115168463</v>
      </c>
      <c r="E41" s="158">
        <v>-3.2346688213157857</v>
      </c>
      <c r="F41" s="158">
        <v>0.64748244823997991</v>
      </c>
      <c r="G41" s="158">
        <v>1.3813902183269431</v>
      </c>
      <c r="H41" s="158">
        <v>2.5361094977816352</v>
      </c>
      <c r="I41" s="158">
        <v>1.8562504877951527</v>
      </c>
      <c r="J41" s="158">
        <v>-1.0508994549732618</v>
      </c>
      <c r="K41" s="158">
        <v>1.9993930519676399</v>
      </c>
      <c r="L41" s="158">
        <v>1.7428013332611136</v>
      </c>
      <c r="M41" s="158">
        <v>2.0626563700953979</v>
      </c>
      <c r="N41" s="159">
        <v>3.3711175813296732</v>
      </c>
      <c r="O41" s="157">
        <f t="shared" ref="O41:O56" si="9">MAX(C41:N41)</f>
        <v>6.2660124115168463</v>
      </c>
      <c r="P41" s="158">
        <f t="shared" ref="P41:P56" si="10">MIN(C41:N41)</f>
        <v>-4.1233731214074307</v>
      </c>
      <c r="Q41" s="157">
        <f t="shared" ref="Q41:Q56" si="11">AVERAGE(C41:N41)</f>
        <v>1.1211893335514918</v>
      </c>
      <c r="R41" s="23">
        <v>35</v>
      </c>
      <c r="S41" s="337" t="str">
        <f>IF(ABS(C41)&lt;8,"",IF(AND('A+C'!C41&lt;100,ABS(C41)&lt;15),"",IF(AND('A+C'!C41&lt;50,ABS(C41)&lt;30),"",C41)))</f>
        <v/>
      </c>
      <c r="T41" s="338" t="str">
        <f>IF(ABS(D41)&lt;8,"",IF(AND('A+C'!D41&lt;100,ABS(D41)&lt;15),"",IF(AND('A+C'!D41&lt;50,ABS(D41)&lt;30),"",D41)))</f>
        <v/>
      </c>
      <c r="U41" s="338" t="str">
        <f>IF(ABS(E41)&lt;8,"",IF(AND('A+C'!E41&lt;100,ABS(E41)&lt;15),"",IF(AND('A+C'!E41&lt;50,ABS(E41)&lt;30),"",E41)))</f>
        <v/>
      </c>
      <c r="V41" s="338" t="str">
        <f>IF(ABS(F41)&lt;8,"",IF(AND('A+C'!F41&lt;100,ABS(F41)&lt;15),"",IF(AND('A+C'!F41&lt;50,ABS(F41)&lt;30),"",F41)))</f>
        <v/>
      </c>
      <c r="W41" s="338" t="str">
        <f>IF(ABS(G41)&lt;8,"",IF(AND('A+C'!G41&lt;100,ABS(G41)&lt;15),"",IF(AND('A+C'!G41&lt;50,ABS(G41)&lt;30),"",G41)))</f>
        <v/>
      </c>
      <c r="X41" s="338" t="str">
        <f>IF(ABS(H41)&lt;8,"",IF(AND('A+C'!H41&lt;100,ABS(H41)&lt;15),"",IF(AND('A+C'!H41&lt;50,ABS(H41)&lt;30),"",H41)))</f>
        <v/>
      </c>
      <c r="Y41" s="338" t="str">
        <f>IF(ABS(I41)&lt;8,"",IF(AND('A+C'!I41&lt;100,ABS(I41)&lt;15),"",IF(AND('A+C'!I41&lt;50,ABS(I41)&lt;30),"",I41)))</f>
        <v/>
      </c>
      <c r="Z41" s="338" t="str">
        <f>IF(ABS(J41)&lt;8,"",IF(AND('A+C'!J41&lt;100,ABS(J41)&lt;15),"",IF(AND('A+C'!J41&lt;50,ABS(J41)&lt;30),"",J41)))</f>
        <v/>
      </c>
      <c r="AA41" s="338" t="str">
        <f>IF(ABS(K41)&lt;8,"",IF(AND('A+C'!K41&lt;100,ABS(K41)&lt;15),"",IF(AND('A+C'!K41&lt;50,ABS(K41)&lt;30),"",K41)))</f>
        <v/>
      </c>
      <c r="AB41" s="338" t="str">
        <f>IF(ABS(L41)&lt;8,"",IF(AND('A+C'!L41&lt;100,ABS(L41)&lt;15),"",IF(AND('A+C'!L41&lt;50,ABS(L41)&lt;30),"",L41)))</f>
        <v/>
      </c>
      <c r="AC41" s="338" t="str">
        <f>IF(ABS(M41)&lt;8,"",IF(AND('A+C'!M41&lt;100,ABS(M41)&lt;15),"",IF(AND('A+C'!M41&lt;50,ABS(M41)&lt;30),"",M41)))</f>
        <v/>
      </c>
      <c r="AD41" s="339" t="str">
        <f>IF(ABS(N41)&lt;8,"",IF(AND('A+C'!N41&lt;100,ABS(N41)&lt;15),"",IF(AND('A+C'!N41&lt;50,ABS(N41)&lt;30),"",N41)))</f>
        <v/>
      </c>
      <c r="AE41" s="23">
        <f t="shared" si="8"/>
        <v>0</v>
      </c>
    </row>
    <row r="42" spans="1:31" ht="19.5" customHeight="1">
      <c r="A42" s="123">
        <v>38</v>
      </c>
      <c r="B42" s="214" t="s">
        <v>52</v>
      </c>
      <c r="C42" s="119">
        <v>-0.12641911325518881</v>
      </c>
      <c r="D42" s="120">
        <v>4.9455636377232386</v>
      </c>
      <c r="E42" s="120">
        <v>0.2799192155112748</v>
      </c>
      <c r="F42" s="120">
        <v>-1.2600466892273547</v>
      </c>
      <c r="G42" s="120">
        <v>-2.4989801860354164</v>
      </c>
      <c r="H42" s="120">
        <v>-2.3434418911323887</v>
      </c>
      <c r="I42" s="120">
        <v>-1.8063107555544031</v>
      </c>
      <c r="J42" s="120">
        <v>0.80117391810210026</v>
      </c>
      <c r="K42" s="120">
        <v>1.8525748461213962</v>
      </c>
      <c r="L42" s="120">
        <v>0.61273817912613127</v>
      </c>
      <c r="M42" s="120">
        <v>6.0530319682973108E-2</v>
      </c>
      <c r="N42" s="121">
        <v>2.403367987237929</v>
      </c>
      <c r="O42" s="119">
        <f t="shared" si="9"/>
        <v>4.9455636377232386</v>
      </c>
      <c r="P42" s="120">
        <f t="shared" si="10"/>
        <v>-2.4989801860354164</v>
      </c>
      <c r="Q42" s="119">
        <f t="shared" si="11"/>
        <v>0.24338912235835772</v>
      </c>
      <c r="R42" s="23">
        <v>36</v>
      </c>
      <c r="S42" s="337" t="str">
        <f>IF(ABS(C42)&lt;8,"",IF(AND('A+C'!C42&lt;100,ABS(C42)&lt;15),"",IF(AND('A+C'!C42&lt;50,ABS(C42)&lt;30),"",C42)))</f>
        <v/>
      </c>
      <c r="T42" s="338" t="str">
        <f>IF(ABS(D42)&lt;8,"",IF(AND('A+C'!D42&lt;100,ABS(D42)&lt;15),"",IF(AND('A+C'!D42&lt;50,ABS(D42)&lt;30),"",D42)))</f>
        <v/>
      </c>
      <c r="U42" s="338" t="str">
        <f>IF(ABS(E42)&lt;8,"",IF(AND('A+C'!E42&lt;100,ABS(E42)&lt;15),"",IF(AND('A+C'!E42&lt;50,ABS(E42)&lt;30),"",E42)))</f>
        <v/>
      </c>
      <c r="V42" s="338" t="str">
        <f>IF(ABS(F42)&lt;8,"",IF(AND('A+C'!F42&lt;100,ABS(F42)&lt;15),"",IF(AND('A+C'!F42&lt;50,ABS(F42)&lt;30),"",F42)))</f>
        <v/>
      </c>
      <c r="W42" s="338" t="str">
        <f>IF(ABS(G42)&lt;8,"",IF(AND('A+C'!G42&lt;100,ABS(G42)&lt;15),"",IF(AND('A+C'!G42&lt;50,ABS(G42)&lt;30),"",G42)))</f>
        <v/>
      </c>
      <c r="X42" s="338" t="str">
        <f>IF(ABS(H42)&lt;8,"",IF(AND('A+C'!H42&lt;100,ABS(H42)&lt;15),"",IF(AND('A+C'!H42&lt;50,ABS(H42)&lt;30),"",H42)))</f>
        <v/>
      </c>
      <c r="Y42" s="338" t="str">
        <f>IF(ABS(I42)&lt;8,"",IF(AND('A+C'!I42&lt;100,ABS(I42)&lt;15),"",IF(AND('A+C'!I42&lt;50,ABS(I42)&lt;30),"",I42)))</f>
        <v/>
      </c>
      <c r="Z42" s="338" t="str">
        <f>IF(ABS(J42)&lt;8,"",IF(AND('A+C'!J42&lt;100,ABS(J42)&lt;15),"",IF(AND('A+C'!J42&lt;50,ABS(J42)&lt;30),"",J42)))</f>
        <v/>
      </c>
      <c r="AA42" s="338" t="str">
        <f>IF(ABS(K42)&lt;8,"",IF(AND('A+C'!K42&lt;100,ABS(K42)&lt;15),"",IF(AND('A+C'!K42&lt;50,ABS(K42)&lt;30),"",K42)))</f>
        <v/>
      </c>
      <c r="AB42" s="338" t="str">
        <f>IF(ABS(L42)&lt;8,"",IF(AND('A+C'!L42&lt;100,ABS(L42)&lt;15),"",IF(AND('A+C'!L42&lt;50,ABS(L42)&lt;30),"",L42)))</f>
        <v/>
      </c>
      <c r="AC42" s="338" t="str">
        <f>IF(ABS(M42)&lt;8,"",IF(AND('A+C'!M42&lt;100,ABS(M42)&lt;15),"",IF(AND('A+C'!M42&lt;50,ABS(M42)&lt;30),"",M42)))</f>
        <v/>
      </c>
      <c r="AD42" s="339" t="str">
        <f>IF(ABS(N42)&lt;8,"",IF(AND('A+C'!N42&lt;100,ABS(N42)&lt;15),"",IF(AND('A+C'!N42&lt;50,ABS(N42)&lt;30),"",N42)))</f>
        <v/>
      </c>
      <c r="AE42" s="23">
        <f t="shared" si="8"/>
        <v>0</v>
      </c>
    </row>
    <row r="43" spans="1:31" ht="19.5" customHeight="1">
      <c r="A43" s="123">
        <v>39</v>
      </c>
      <c r="B43" s="214" t="s">
        <v>53</v>
      </c>
      <c r="C43" s="119">
        <v>9.2299044868210025</v>
      </c>
      <c r="D43" s="120">
        <v>1.0502310910399573</v>
      </c>
      <c r="E43" s="120">
        <v>-2.4065819698718438</v>
      </c>
      <c r="F43" s="120">
        <v>5.2874923629443291</v>
      </c>
      <c r="G43" s="120">
        <v>0.98134339161676332</v>
      </c>
      <c r="H43" s="120">
        <v>-3.1702651172627085</v>
      </c>
      <c r="I43" s="120">
        <v>2.1684734970798623</v>
      </c>
      <c r="J43" s="120">
        <v>0.95458421109687719</v>
      </c>
      <c r="K43" s="120">
        <v>5.8990331525280935</v>
      </c>
      <c r="L43" s="120">
        <v>1.6182844927174149</v>
      </c>
      <c r="M43" s="120">
        <v>17.069914158458865</v>
      </c>
      <c r="N43" s="121">
        <v>-2.1052224768608543</v>
      </c>
      <c r="O43" s="119">
        <f t="shared" si="9"/>
        <v>17.069914158458865</v>
      </c>
      <c r="P43" s="120">
        <f t="shared" si="10"/>
        <v>-3.1702651172627085</v>
      </c>
      <c r="Q43" s="119">
        <f t="shared" si="11"/>
        <v>3.04809927335898</v>
      </c>
      <c r="R43" s="23">
        <v>37</v>
      </c>
      <c r="S43" s="337">
        <f>IF(ABS(C43)&lt;8,"",IF(AND('A+C'!C43&lt;100,ABS(C43)&lt;15),"",IF(AND('A+C'!C43&lt;50,ABS(C43)&lt;30),"",C43)))</f>
        <v>9.2299044868210025</v>
      </c>
      <c r="T43" s="338" t="str">
        <f>IF(ABS(D43)&lt;8,"",IF(AND('A+C'!D43&lt;100,ABS(D43)&lt;15),"",IF(AND('A+C'!D43&lt;50,ABS(D43)&lt;30),"",D43)))</f>
        <v/>
      </c>
      <c r="U43" s="338" t="str">
        <f>IF(ABS(E43)&lt;8,"",IF(AND('A+C'!E43&lt;100,ABS(E43)&lt;15),"",IF(AND('A+C'!E43&lt;50,ABS(E43)&lt;30),"",E43)))</f>
        <v/>
      </c>
      <c r="V43" s="338" t="str">
        <f>IF(ABS(F43)&lt;8,"",IF(AND('A+C'!F43&lt;100,ABS(F43)&lt;15),"",IF(AND('A+C'!F43&lt;50,ABS(F43)&lt;30),"",F43)))</f>
        <v/>
      </c>
      <c r="W43" s="338" t="str">
        <f>IF(ABS(G43)&lt;8,"",IF(AND('A+C'!G43&lt;100,ABS(G43)&lt;15),"",IF(AND('A+C'!G43&lt;50,ABS(G43)&lt;30),"",G43)))</f>
        <v/>
      </c>
      <c r="X43" s="338" t="str">
        <f>IF(ABS(H43)&lt;8,"",IF(AND('A+C'!H43&lt;100,ABS(H43)&lt;15),"",IF(AND('A+C'!H43&lt;50,ABS(H43)&lt;30),"",H43)))</f>
        <v/>
      </c>
      <c r="Y43" s="338" t="str">
        <f>IF(ABS(I43)&lt;8,"",IF(AND('A+C'!I43&lt;100,ABS(I43)&lt;15),"",IF(AND('A+C'!I43&lt;50,ABS(I43)&lt;30),"",I43)))</f>
        <v/>
      </c>
      <c r="Z43" s="338" t="str">
        <f>IF(ABS(J43)&lt;8,"",IF(AND('A+C'!J43&lt;100,ABS(J43)&lt;15),"",IF(AND('A+C'!J43&lt;50,ABS(J43)&lt;30),"",J43)))</f>
        <v/>
      </c>
      <c r="AA43" s="338" t="str">
        <f>IF(ABS(K43)&lt;8,"",IF(AND('A+C'!K43&lt;100,ABS(K43)&lt;15),"",IF(AND('A+C'!K43&lt;50,ABS(K43)&lt;30),"",K43)))</f>
        <v/>
      </c>
      <c r="AB43" s="338" t="str">
        <f>IF(ABS(L43)&lt;8,"",IF(AND('A+C'!L43&lt;100,ABS(L43)&lt;15),"",IF(AND('A+C'!L43&lt;50,ABS(L43)&lt;30),"",L43)))</f>
        <v/>
      </c>
      <c r="AC43" s="338">
        <f>IF(ABS(M43)&lt;8,"",IF(AND('A+C'!M43&lt;100,ABS(M43)&lt;15),"",IF(AND('A+C'!M43&lt;50,ABS(M43)&lt;30),"",M43)))</f>
        <v>17.069914158458865</v>
      </c>
      <c r="AD43" s="339" t="str">
        <f>IF(ABS(N43)&lt;8,"",IF(AND('A+C'!N43&lt;100,ABS(N43)&lt;15),"",IF(AND('A+C'!N43&lt;50,ABS(N43)&lt;30),"",N43)))</f>
        <v/>
      </c>
      <c r="AE43" s="23">
        <f t="shared" si="8"/>
        <v>2</v>
      </c>
    </row>
    <row r="44" spans="1:31" ht="19.5" customHeight="1">
      <c r="A44" s="123">
        <v>40</v>
      </c>
      <c r="B44" s="214" t="s">
        <v>54</v>
      </c>
      <c r="C44" s="119">
        <v>9.8769773291157996</v>
      </c>
      <c r="D44" s="120">
        <v>2.2309212633168261</v>
      </c>
      <c r="E44" s="120">
        <v>0.86470963264987433</v>
      </c>
      <c r="F44" s="120">
        <v>5.6055844801327908</v>
      </c>
      <c r="G44" s="120">
        <v>-5.3282166922884615E-2</v>
      </c>
      <c r="H44" s="120">
        <v>1.1126850598840594</v>
      </c>
      <c r="I44" s="120">
        <v>1.4888010187537457</v>
      </c>
      <c r="J44" s="120">
        <v>4.0433643490221112</v>
      </c>
      <c r="K44" s="120">
        <v>8.6162840027153713</v>
      </c>
      <c r="L44" s="120">
        <v>2.6361182716764842</v>
      </c>
      <c r="M44" s="120">
        <v>10.417231848718144</v>
      </c>
      <c r="N44" s="121">
        <v>2.3139382526499204</v>
      </c>
      <c r="O44" s="119">
        <f t="shared" si="9"/>
        <v>10.417231848718144</v>
      </c>
      <c r="P44" s="120">
        <f t="shared" si="10"/>
        <v>-5.3282166922884615E-2</v>
      </c>
      <c r="Q44" s="119">
        <f t="shared" si="11"/>
        <v>4.0961111118093543</v>
      </c>
      <c r="R44" s="23">
        <v>38</v>
      </c>
      <c r="S44" s="337">
        <f>IF(ABS(C44)&lt;8,"",IF(AND('A+C'!C44&lt;100,ABS(C44)&lt;15),"",IF(AND('A+C'!C44&lt;50,ABS(C44)&lt;30),"",C44)))</f>
        <v>9.8769773291157996</v>
      </c>
      <c r="T44" s="338" t="str">
        <f>IF(ABS(D44)&lt;8,"",IF(AND('A+C'!D44&lt;100,ABS(D44)&lt;15),"",IF(AND('A+C'!D44&lt;50,ABS(D44)&lt;30),"",D44)))</f>
        <v/>
      </c>
      <c r="U44" s="338" t="str">
        <f>IF(ABS(E44)&lt;8,"",IF(AND('A+C'!E44&lt;100,ABS(E44)&lt;15),"",IF(AND('A+C'!E44&lt;50,ABS(E44)&lt;30),"",E44)))</f>
        <v/>
      </c>
      <c r="V44" s="338" t="str">
        <f>IF(ABS(F44)&lt;8,"",IF(AND('A+C'!F44&lt;100,ABS(F44)&lt;15),"",IF(AND('A+C'!F44&lt;50,ABS(F44)&lt;30),"",F44)))</f>
        <v/>
      </c>
      <c r="W44" s="338" t="str">
        <f>IF(ABS(G44)&lt;8,"",IF(AND('A+C'!G44&lt;100,ABS(G44)&lt;15),"",IF(AND('A+C'!G44&lt;50,ABS(G44)&lt;30),"",G44)))</f>
        <v/>
      </c>
      <c r="X44" s="338" t="str">
        <f>IF(ABS(H44)&lt;8,"",IF(AND('A+C'!H44&lt;100,ABS(H44)&lt;15),"",IF(AND('A+C'!H44&lt;50,ABS(H44)&lt;30),"",H44)))</f>
        <v/>
      </c>
      <c r="Y44" s="338" t="str">
        <f>IF(ABS(I44)&lt;8,"",IF(AND('A+C'!I44&lt;100,ABS(I44)&lt;15),"",IF(AND('A+C'!I44&lt;50,ABS(I44)&lt;30),"",I44)))</f>
        <v/>
      </c>
      <c r="Z44" s="338" t="str">
        <f>IF(ABS(J44)&lt;8,"",IF(AND('A+C'!J44&lt;100,ABS(J44)&lt;15),"",IF(AND('A+C'!J44&lt;50,ABS(J44)&lt;30),"",J44)))</f>
        <v/>
      </c>
      <c r="AA44" s="338">
        <f>IF(ABS(K44)&lt;8,"",IF(AND('A+C'!K44&lt;100,ABS(K44)&lt;15),"",IF(AND('A+C'!K44&lt;50,ABS(K44)&lt;30),"",K44)))</f>
        <v>8.6162840027153713</v>
      </c>
      <c r="AB44" s="338" t="str">
        <f>IF(ABS(L44)&lt;8,"",IF(AND('A+C'!L44&lt;100,ABS(L44)&lt;15),"",IF(AND('A+C'!L44&lt;50,ABS(L44)&lt;30),"",L44)))</f>
        <v/>
      </c>
      <c r="AC44" s="338">
        <f>IF(ABS(M44)&lt;8,"",IF(AND('A+C'!M44&lt;100,ABS(M44)&lt;15),"",IF(AND('A+C'!M44&lt;50,ABS(M44)&lt;30),"",M44)))</f>
        <v>10.417231848718144</v>
      </c>
      <c r="AD44" s="339" t="str">
        <f>IF(ABS(N44)&lt;8,"",IF(AND('A+C'!N44&lt;100,ABS(N44)&lt;15),"",IF(AND('A+C'!N44&lt;50,ABS(N44)&lt;30),"",N44)))</f>
        <v/>
      </c>
      <c r="AE44" s="23">
        <f t="shared" si="8"/>
        <v>3</v>
      </c>
    </row>
    <row r="45" spans="1:31" ht="19.5" customHeight="1">
      <c r="A45" s="123">
        <v>41</v>
      </c>
      <c r="B45" s="214" t="s">
        <v>55</v>
      </c>
      <c r="C45" s="120">
        <v>0.87888703568975646</v>
      </c>
      <c r="D45" s="120">
        <v>-5.3356547070739273</v>
      </c>
      <c r="E45" s="120">
        <v>-6.4512493179102135</v>
      </c>
      <c r="F45" s="120">
        <v>1.3216035442662726</v>
      </c>
      <c r="G45" s="120">
        <v>2.7985546954737512</v>
      </c>
      <c r="H45" s="120">
        <v>6.0928627822520145</v>
      </c>
      <c r="I45" s="120">
        <v>1.0692814928153225</v>
      </c>
      <c r="J45" s="120">
        <v>3.0020166997936788</v>
      </c>
      <c r="K45" s="120">
        <v>6.0446122425804125</v>
      </c>
      <c r="L45" s="120">
        <v>8.7476926484337501</v>
      </c>
      <c r="M45" s="120"/>
      <c r="N45" s="121">
        <v>8.1012222889022869</v>
      </c>
      <c r="O45" s="119">
        <f t="shared" si="9"/>
        <v>8.7476926484337501</v>
      </c>
      <c r="P45" s="120">
        <f t="shared" si="10"/>
        <v>-6.4512493179102135</v>
      </c>
      <c r="Q45" s="119">
        <f t="shared" si="11"/>
        <v>2.3881663095657362</v>
      </c>
      <c r="R45" s="23">
        <v>39</v>
      </c>
      <c r="S45" s="337" t="str">
        <f>IF(ABS(C45)&lt;8,"",IF(AND('A+C'!C45&lt;100,ABS(C45)&lt;15),"",IF(AND('A+C'!C45&lt;50,ABS(C45)&lt;30),"",C45)))</f>
        <v/>
      </c>
      <c r="T45" s="338" t="str">
        <f>IF(ABS(D45)&lt;8,"",IF(AND('A+C'!D45&lt;100,ABS(D45)&lt;15),"",IF(AND('A+C'!D45&lt;50,ABS(D45)&lt;30),"",D45)))</f>
        <v/>
      </c>
      <c r="U45" s="338" t="str">
        <f>IF(ABS(E45)&lt;8,"",IF(AND('A+C'!E45&lt;100,ABS(E45)&lt;15),"",IF(AND('A+C'!E45&lt;50,ABS(E45)&lt;30),"",E45)))</f>
        <v/>
      </c>
      <c r="V45" s="338" t="str">
        <f>IF(ABS(F45)&lt;8,"",IF(AND('A+C'!F45&lt;100,ABS(F45)&lt;15),"",IF(AND('A+C'!F45&lt;50,ABS(F45)&lt;30),"",F45)))</f>
        <v/>
      </c>
      <c r="W45" s="338" t="str">
        <f>IF(ABS(G45)&lt;8,"",IF(AND('A+C'!G45&lt;100,ABS(G45)&lt;15),"",IF(AND('A+C'!G45&lt;50,ABS(G45)&lt;30),"",G45)))</f>
        <v/>
      </c>
      <c r="X45" s="338" t="str">
        <f>IF(ABS(H45)&lt;8,"",IF(AND('A+C'!H45&lt;100,ABS(H45)&lt;15),"",IF(AND('A+C'!H45&lt;50,ABS(H45)&lt;30),"",H45)))</f>
        <v/>
      </c>
      <c r="Y45" s="338" t="str">
        <f>IF(ABS(I45)&lt;8,"",IF(AND('A+C'!I45&lt;100,ABS(I45)&lt;15),"",IF(AND('A+C'!I45&lt;50,ABS(I45)&lt;30),"",I45)))</f>
        <v/>
      </c>
      <c r="Z45" s="338" t="str">
        <f>IF(ABS(J45)&lt;8,"",IF(AND('A+C'!J45&lt;100,ABS(J45)&lt;15),"",IF(AND('A+C'!J45&lt;50,ABS(J45)&lt;30),"",J45)))</f>
        <v/>
      </c>
      <c r="AA45" s="338" t="str">
        <f>IF(ABS(K45)&lt;8,"",IF(AND('A+C'!K45&lt;100,ABS(K45)&lt;15),"",IF(AND('A+C'!K45&lt;50,ABS(K45)&lt;30),"",K45)))</f>
        <v/>
      </c>
      <c r="AB45" s="338" t="str">
        <f>IF(ABS(L45)&lt;8,"",IF(AND('A+C'!L45&lt;100,ABS(L45)&lt;15),"",IF(AND('A+C'!L45&lt;50,ABS(L45)&lt;30),"",L45)))</f>
        <v/>
      </c>
      <c r="AC45" s="338" t="str">
        <f>IF(ABS(M45)&lt;8,"",IF(AND('A+C'!M45&lt;100,ABS(M45)&lt;15),"",IF(AND('A+C'!M45&lt;50,ABS(M45)&lt;30),"",M45)))</f>
        <v/>
      </c>
      <c r="AD45" s="339">
        <f>IF(ABS(N45)&lt;8,"",IF(AND('A+C'!N45&lt;100,ABS(N45)&lt;15),"",IF(AND('A+C'!N45&lt;50,ABS(N45)&lt;30),"",N45)))</f>
        <v>8.1012222889022869</v>
      </c>
      <c r="AE45" s="23">
        <f t="shared" si="8"/>
        <v>1</v>
      </c>
    </row>
    <row r="46" spans="1:31" ht="19.5" customHeight="1">
      <c r="A46" s="139">
        <v>42</v>
      </c>
      <c r="B46" s="221" t="s">
        <v>57</v>
      </c>
      <c r="C46" s="166">
        <v>10.409583830390956</v>
      </c>
      <c r="D46" s="167">
        <v>13.302862514738981</v>
      </c>
      <c r="E46" s="167">
        <v>6.1224627948712156</v>
      </c>
      <c r="F46" s="167">
        <v>10.478669854468359</v>
      </c>
      <c r="G46" s="167">
        <v>4.3473947403147966</v>
      </c>
      <c r="H46" s="167">
        <v>5.7157331945024428</v>
      </c>
      <c r="I46" s="167">
        <v>4.4413165902508096</v>
      </c>
      <c r="J46" s="167">
        <v>5.5162813744177033</v>
      </c>
      <c r="K46" s="167">
        <v>0.65487688628705576</v>
      </c>
      <c r="L46" s="167">
        <v>-0.30302512898164025</v>
      </c>
      <c r="M46" s="167">
        <v>8.7620155390848069</v>
      </c>
      <c r="N46" s="168">
        <v>-1.6959501829305275</v>
      </c>
      <c r="O46" s="166">
        <f t="shared" si="9"/>
        <v>13.302862514738981</v>
      </c>
      <c r="P46" s="167">
        <f t="shared" si="10"/>
        <v>-1.6959501829305275</v>
      </c>
      <c r="Q46" s="166">
        <f t="shared" si="11"/>
        <v>5.6460185006179122</v>
      </c>
      <c r="R46" s="23">
        <v>40</v>
      </c>
      <c r="S46" s="337">
        <f>IF(ABS(C46)&lt;8,"",IF(AND('A+C'!C46&lt;100,ABS(C46)&lt;15),"",IF(AND('A+C'!C46&lt;50,ABS(C46)&lt;30),"",C46)))</f>
        <v>10.409583830390956</v>
      </c>
      <c r="T46" s="338">
        <f>IF(ABS(D46)&lt;8,"",IF(AND('A+C'!D46&lt;100,ABS(D46)&lt;15),"",IF(AND('A+C'!D46&lt;50,ABS(D46)&lt;30),"",D46)))</f>
        <v>13.302862514738981</v>
      </c>
      <c r="U46" s="338" t="str">
        <f>IF(ABS(E46)&lt;8,"",IF(AND('A+C'!E46&lt;100,ABS(E46)&lt;15),"",IF(AND('A+C'!E46&lt;50,ABS(E46)&lt;30),"",E46)))</f>
        <v/>
      </c>
      <c r="V46" s="338">
        <f>IF(ABS(F46)&lt;8,"",IF(AND('A+C'!F46&lt;100,ABS(F46)&lt;15),"",IF(AND('A+C'!F46&lt;50,ABS(F46)&lt;30),"",F46)))</f>
        <v>10.478669854468359</v>
      </c>
      <c r="W46" s="338" t="str">
        <f>IF(ABS(G46)&lt;8,"",IF(AND('A+C'!G46&lt;100,ABS(G46)&lt;15),"",IF(AND('A+C'!G46&lt;50,ABS(G46)&lt;30),"",G46)))</f>
        <v/>
      </c>
      <c r="X46" s="338" t="str">
        <f>IF(ABS(H46)&lt;8,"",IF(AND('A+C'!H46&lt;100,ABS(H46)&lt;15),"",IF(AND('A+C'!H46&lt;50,ABS(H46)&lt;30),"",H46)))</f>
        <v/>
      </c>
      <c r="Y46" s="338" t="str">
        <f>IF(ABS(I46)&lt;8,"",IF(AND('A+C'!I46&lt;100,ABS(I46)&lt;15),"",IF(AND('A+C'!I46&lt;50,ABS(I46)&lt;30),"",I46)))</f>
        <v/>
      </c>
      <c r="Z46" s="338" t="str">
        <f>IF(ABS(J46)&lt;8,"",IF(AND('A+C'!J46&lt;100,ABS(J46)&lt;15),"",IF(AND('A+C'!J46&lt;50,ABS(J46)&lt;30),"",J46)))</f>
        <v/>
      </c>
      <c r="AA46" s="338" t="str">
        <f>IF(ABS(K46)&lt;8,"",IF(AND('A+C'!K46&lt;100,ABS(K46)&lt;15),"",IF(AND('A+C'!K46&lt;50,ABS(K46)&lt;30),"",K46)))</f>
        <v/>
      </c>
      <c r="AB46" s="338" t="str">
        <f>IF(ABS(L46)&lt;8,"",IF(AND('A+C'!L46&lt;100,ABS(L46)&lt;15),"",IF(AND('A+C'!L46&lt;50,ABS(L46)&lt;30),"",L46)))</f>
        <v/>
      </c>
      <c r="AC46" s="338">
        <f>IF(ABS(M46)&lt;8,"",IF(AND('A+C'!M46&lt;100,ABS(M46)&lt;15),"",IF(AND('A+C'!M46&lt;50,ABS(M46)&lt;30),"",M46)))</f>
        <v>8.7620155390848069</v>
      </c>
      <c r="AD46" s="339" t="str">
        <f>IF(ABS(N46)&lt;8,"",IF(AND('A+C'!N46&lt;100,ABS(N46)&lt;15),"",IF(AND('A+C'!N46&lt;50,ABS(N46)&lt;30),"",N46)))</f>
        <v/>
      </c>
      <c r="AE46" s="23">
        <f t="shared" si="8"/>
        <v>4</v>
      </c>
    </row>
    <row r="47" spans="1:31" ht="19.5" customHeight="1">
      <c r="A47" s="169">
        <v>43</v>
      </c>
      <c r="B47" s="238" t="s">
        <v>59</v>
      </c>
      <c r="C47" s="122">
        <v>8.278503878232506</v>
      </c>
      <c r="D47" s="175">
        <v>9.4244522559858517</v>
      </c>
      <c r="E47" s="175">
        <v>9.7776662963121854</v>
      </c>
      <c r="F47" s="175">
        <v>5.5916453238075636</v>
      </c>
      <c r="G47" s="175">
        <v>6.4756319619399356</v>
      </c>
      <c r="H47" s="175">
        <v>3.7982532868458656</v>
      </c>
      <c r="I47" s="175">
        <v>1.0626444910916484</v>
      </c>
      <c r="J47" s="175">
        <v>7.5779721696989615</v>
      </c>
      <c r="K47" s="175">
        <v>-1.3746357615826772</v>
      </c>
      <c r="L47" s="175">
        <v>-3.7114907708621909</v>
      </c>
      <c r="M47" s="175">
        <v>5.8798469418855603</v>
      </c>
      <c r="N47" s="176">
        <v>0.42398527666536812</v>
      </c>
      <c r="O47" s="122">
        <f t="shared" si="9"/>
        <v>9.7776662963121854</v>
      </c>
      <c r="P47" s="175">
        <f t="shared" si="10"/>
        <v>-3.7114907708621909</v>
      </c>
      <c r="Q47" s="122">
        <f t="shared" si="11"/>
        <v>4.4337062791683808</v>
      </c>
      <c r="R47" s="23">
        <v>41</v>
      </c>
      <c r="S47" s="337">
        <f>IF(ABS(C47)&lt;8,"",IF(AND('A+C'!C47&lt;100,ABS(C47)&lt;15),"",IF(AND('A+C'!C47&lt;50,ABS(C47)&lt;30),"",C47)))</f>
        <v>8.278503878232506</v>
      </c>
      <c r="T47" s="338">
        <f>IF(ABS(D47)&lt;8,"",IF(AND('A+C'!D47&lt;100,ABS(D47)&lt;15),"",IF(AND('A+C'!D47&lt;50,ABS(D47)&lt;30),"",D47)))</f>
        <v>9.4244522559858517</v>
      </c>
      <c r="U47" s="338" t="str">
        <f>IF(ABS(E47)&lt;8,"",IF(AND('A+C'!E47&lt;100,ABS(E47)&lt;15),"",IF(AND('A+C'!E47&lt;50,ABS(E47)&lt;30),"",E47)))</f>
        <v/>
      </c>
      <c r="V47" s="338" t="str">
        <f>IF(ABS(F47)&lt;8,"",IF(AND('A+C'!F47&lt;100,ABS(F47)&lt;15),"",IF(AND('A+C'!F47&lt;50,ABS(F47)&lt;30),"",F47)))</f>
        <v/>
      </c>
      <c r="W47" s="338" t="str">
        <f>IF(ABS(G47)&lt;8,"",IF(AND('A+C'!G47&lt;100,ABS(G47)&lt;15),"",IF(AND('A+C'!G47&lt;50,ABS(G47)&lt;30),"",G47)))</f>
        <v/>
      </c>
      <c r="X47" s="338" t="str">
        <f>IF(ABS(H47)&lt;8,"",IF(AND('A+C'!H47&lt;100,ABS(H47)&lt;15),"",IF(AND('A+C'!H47&lt;50,ABS(H47)&lt;30),"",H47)))</f>
        <v/>
      </c>
      <c r="Y47" s="338" t="str">
        <f>IF(ABS(I47)&lt;8,"",IF(AND('A+C'!I47&lt;100,ABS(I47)&lt;15),"",IF(AND('A+C'!I47&lt;50,ABS(I47)&lt;30),"",I47)))</f>
        <v/>
      </c>
      <c r="Z47" s="338" t="str">
        <f>IF(ABS(J47)&lt;8,"",IF(AND('A+C'!J47&lt;100,ABS(J47)&lt;15),"",IF(AND('A+C'!J47&lt;50,ABS(J47)&lt;30),"",J47)))</f>
        <v/>
      </c>
      <c r="AA47" s="338" t="str">
        <f>IF(ABS(K47)&lt;8,"",IF(AND('A+C'!K47&lt;100,ABS(K47)&lt;15),"",IF(AND('A+C'!K47&lt;50,ABS(K47)&lt;30),"",K47)))</f>
        <v/>
      </c>
      <c r="AB47" s="338" t="str">
        <f>IF(ABS(L47)&lt;8,"",IF(AND('A+C'!L47&lt;100,ABS(L47)&lt;15),"",IF(AND('A+C'!L47&lt;50,ABS(L47)&lt;30),"",L47)))</f>
        <v/>
      </c>
      <c r="AC47" s="338" t="str">
        <f>IF(ABS(M47)&lt;8,"",IF(AND('A+C'!M47&lt;100,ABS(M47)&lt;15),"",IF(AND('A+C'!M47&lt;50,ABS(M47)&lt;30),"",M47)))</f>
        <v/>
      </c>
      <c r="AD47" s="339" t="str">
        <f>IF(ABS(N47)&lt;8,"",IF(AND('A+C'!N47&lt;100,ABS(N47)&lt;15),"",IF(AND('A+C'!N47&lt;50,ABS(N47)&lt;30),"",N47)))</f>
        <v/>
      </c>
      <c r="AE47" s="23">
        <f t="shared" si="8"/>
        <v>2</v>
      </c>
    </row>
    <row r="48" spans="1:31" ht="19.5" customHeight="1">
      <c r="A48" s="123">
        <v>44</v>
      </c>
      <c r="B48" s="214" t="s">
        <v>60</v>
      </c>
      <c r="C48" s="119">
        <v>4.4790234388691204</v>
      </c>
      <c r="D48" s="120">
        <v>25.635379857769955</v>
      </c>
      <c r="E48" s="120">
        <v>10.526795184383895</v>
      </c>
      <c r="F48" s="120">
        <v>1.0122282107737746</v>
      </c>
      <c r="G48" s="120">
        <v>4.3457405933134021</v>
      </c>
      <c r="H48" s="120">
        <v>3.5082905880586863</v>
      </c>
      <c r="I48" s="120">
        <v>2.3697405523428676</v>
      </c>
      <c r="J48" s="120">
        <v>0.82651740399803586</v>
      </c>
      <c r="K48" s="120">
        <v>1.5339716019788847</v>
      </c>
      <c r="L48" s="120">
        <v>-1.1939424283720177</v>
      </c>
      <c r="M48" s="120">
        <v>5.0307567286782664</v>
      </c>
      <c r="N48" s="121">
        <v>1.4701019751997022E-3</v>
      </c>
      <c r="O48" s="157">
        <f t="shared" si="9"/>
        <v>25.635379857769955</v>
      </c>
      <c r="P48" s="158">
        <f t="shared" si="10"/>
        <v>-1.1939424283720177</v>
      </c>
      <c r="Q48" s="157">
        <f t="shared" si="11"/>
        <v>4.8396643194808391</v>
      </c>
      <c r="R48" s="23">
        <v>42</v>
      </c>
      <c r="S48" s="337" t="str">
        <f>IF(ABS(C48)&lt;8,"",IF(AND('A+C'!C48&lt;100,ABS(C48)&lt;15),"",IF(AND('A+C'!C48&lt;50,ABS(C48)&lt;30),"",C48)))</f>
        <v/>
      </c>
      <c r="T48" s="338">
        <f>IF(ABS(D48)&lt;8,"",IF(AND('A+C'!D48&lt;100,ABS(D48)&lt;15),"",IF(AND('A+C'!D48&lt;50,ABS(D48)&lt;30),"",D48)))</f>
        <v>25.635379857769955</v>
      </c>
      <c r="U48" s="338" t="str">
        <f>IF(ABS(E48)&lt;8,"",IF(AND('A+C'!E48&lt;100,ABS(E48)&lt;15),"",IF(AND('A+C'!E48&lt;50,ABS(E48)&lt;30),"",E48)))</f>
        <v/>
      </c>
      <c r="V48" s="338" t="str">
        <f>IF(ABS(F48)&lt;8,"",IF(AND('A+C'!F48&lt;100,ABS(F48)&lt;15),"",IF(AND('A+C'!F48&lt;50,ABS(F48)&lt;30),"",F48)))</f>
        <v/>
      </c>
      <c r="W48" s="338" t="str">
        <f>IF(ABS(G48)&lt;8,"",IF(AND('A+C'!G48&lt;100,ABS(G48)&lt;15),"",IF(AND('A+C'!G48&lt;50,ABS(G48)&lt;30),"",G48)))</f>
        <v/>
      </c>
      <c r="X48" s="338" t="str">
        <f>IF(ABS(H48)&lt;8,"",IF(AND('A+C'!H48&lt;100,ABS(H48)&lt;15),"",IF(AND('A+C'!H48&lt;50,ABS(H48)&lt;30),"",H48)))</f>
        <v/>
      </c>
      <c r="Y48" s="338" t="str">
        <f>IF(ABS(I48)&lt;8,"",IF(AND('A+C'!I48&lt;100,ABS(I48)&lt;15),"",IF(AND('A+C'!I48&lt;50,ABS(I48)&lt;30),"",I48)))</f>
        <v/>
      </c>
      <c r="Z48" s="338" t="str">
        <f>IF(ABS(J48)&lt;8,"",IF(AND('A+C'!J48&lt;100,ABS(J48)&lt;15),"",IF(AND('A+C'!J48&lt;50,ABS(J48)&lt;30),"",J48)))</f>
        <v/>
      </c>
      <c r="AA48" s="338" t="str">
        <f>IF(ABS(K48)&lt;8,"",IF(AND('A+C'!K48&lt;100,ABS(K48)&lt;15),"",IF(AND('A+C'!K48&lt;50,ABS(K48)&lt;30),"",K48)))</f>
        <v/>
      </c>
      <c r="AB48" s="338" t="str">
        <f>IF(ABS(L48)&lt;8,"",IF(AND('A+C'!L48&lt;100,ABS(L48)&lt;15),"",IF(AND('A+C'!L48&lt;50,ABS(L48)&lt;30),"",L48)))</f>
        <v/>
      </c>
      <c r="AC48" s="338" t="str">
        <f>IF(ABS(M48)&lt;8,"",IF(AND('A+C'!M48&lt;100,ABS(M48)&lt;15),"",IF(AND('A+C'!M48&lt;50,ABS(M48)&lt;30),"",M48)))</f>
        <v/>
      </c>
      <c r="AD48" s="339" t="str">
        <f>IF(ABS(N48)&lt;8,"",IF(AND('A+C'!N48&lt;100,ABS(N48)&lt;15),"",IF(AND('A+C'!N48&lt;50,ABS(N48)&lt;30),"",N48)))</f>
        <v/>
      </c>
      <c r="AE48" s="23">
        <f t="shared" si="8"/>
        <v>1</v>
      </c>
    </row>
    <row r="49" spans="1:31" ht="19.5" customHeight="1">
      <c r="A49" s="123">
        <v>45</v>
      </c>
      <c r="B49" s="214" t="s">
        <v>62</v>
      </c>
      <c r="C49" s="119">
        <v>2.6492895699018568</v>
      </c>
      <c r="D49" s="120">
        <v>19.617455375091478</v>
      </c>
      <c r="E49" s="120">
        <v>1.0993321312191731</v>
      </c>
      <c r="F49" s="120">
        <v>-0.51064345187692917</v>
      </c>
      <c r="G49" s="120">
        <v>-1.7559988263405124</v>
      </c>
      <c r="H49" s="120">
        <v>1.8496161234941391</v>
      </c>
      <c r="I49" s="120">
        <v>-1.6191894620096923</v>
      </c>
      <c r="J49" s="120">
        <v>2.5054729927462414</v>
      </c>
      <c r="K49" s="120">
        <v>1.1224730026739671</v>
      </c>
      <c r="L49" s="120">
        <v>2.3521544290502345</v>
      </c>
      <c r="M49" s="120">
        <v>18.092420569260632</v>
      </c>
      <c r="N49" s="121">
        <v>10.683567638589665</v>
      </c>
      <c r="O49" s="119">
        <f t="shared" si="9"/>
        <v>19.617455375091478</v>
      </c>
      <c r="P49" s="120">
        <f t="shared" si="10"/>
        <v>-1.7559988263405124</v>
      </c>
      <c r="Q49" s="119">
        <f t="shared" si="11"/>
        <v>4.6738291743166878</v>
      </c>
      <c r="R49" s="23">
        <v>43</v>
      </c>
      <c r="S49" s="337" t="str">
        <f>IF(ABS(C49)&lt;8,"",IF(AND('A+C'!C49&lt;100,ABS(C49)&lt;15),"",IF(AND('A+C'!C49&lt;50,ABS(C49)&lt;30),"",C49)))</f>
        <v/>
      </c>
      <c r="T49" s="338">
        <f>IF(ABS(D49)&lt;8,"",IF(AND('A+C'!D49&lt;100,ABS(D49)&lt;15),"",IF(AND('A+C'!D49&lt;50,ABS(D49)&lt;30),"",D49)))</f>
        <v>19.617455375091478</v>
      </c>
      <c r="U49" s="338" t="str">
        <f>IF(ABS(E49)&lt;8,"",IF(AND('A+C'!E49&lt;100,ABS(E49)&lt;15),"",IF(AND('A+C'!E49&lt;50,ABS(E49)&lt;30),"",E49)))</f>
        <v/>
      </c>
      <c r="V49" s="338" t="str">
        <f>IF(ABS(F49)&lt;8,"",IF(AND('A+C'!F49&lt;100,ABS(F49)&lt;15),"",IF(AND('A+C'!F49&lt;50,ABS(F49)&lt;30),"",F49)))</f>
        <v/>
      </c>
      <c r="W49" s="338" t="str">
        <f>IF(ABS(G49)&lt;8,"",IF(AND('A+C'!G49&lt;100,ABS(G49)&lt;15),"",IF(AND('A+C'!G49&lt;50,ABS(G49)&lt;30),"",G49)))</f>
        <v/>
      </c>
      <c r="X49" s="338" t="str">
        <f>IF(ABS(H49)&lt;8,"",IF(AND('A+C'!H49&lt;100,ABS(H49)&lt;15),"",IF(AND('A+C'!H49&lt;50,ABS(H49)&lt;30),"",H49)))</f>
        <v/>
      </c>
      <c r="Y49" s="338" t="str">
        <f>IF(ABS(I49)&lt;8,"",IF(AND('A+C'!I49&lt;100,ABS(I49)&lt;15),"",IF(AND('A+C'!I49&lt;50,ABS(I49)&lt;30),"",I49)))</f>
        <v/>
      </c>
      <c r="Z49" s="338" t="str">
        <f>IF(ABS(J49)&lt;8,"",IF(AND('A+C'!J49&lt;100,ABS(J49)&lt;15),"",IF(AND('A+C'!J49&lt;50,ABS(J49)&lt;30),"",J49)))</f>
        <v/>
      </c>
      <c r="AA49" s="338" t="str">
        <f>IF(ABS(K49)&lt;8,"",IF(AND('A+C'!K49&lt;100,ABS(K49)&lt;15),"",IF(AND('A+C'!K49&lt;50,ABS(K49)&lt;30),"",K49)))</f>
        <v/>
      </c>
      <c r="AB49" s="338" t="str">
        <f>IF(ABS(L49)&lt;8,"",IF(AND('A+C'!L49&lt;100,ABS(L49)&lt;15),"",IF(AND('A+C'!L49&lt;50,ABS(L49)&lt;30),"",L49)))</f>
        <v/>
      </c>
      <c r="AC49" s="338">
        <f>IF(ABS(M49)&lt;8,"",IF(AND('A+C'!M49&lt;100,ABS(M49)&lt;15),"",IF(AND('A+C'!M49&lt;50,ABS(M49)&lt;30),"",M49)))</f>
        <v>18.092420569260632</v>
      </c>
      <c r="AD49" s="339">
        <f>IF(ABS(N49)&lt;8,"",IF(AND('A+C'!N49&lt;100,ABS(N49)&lt;15),"",IF(AND('A+C'!N49&lt;50,ABS(N49)&lt;30),"",N49)))</f>
        <v>10.683567638589665</v>
      </c>
      <c r="AE49" s="23">
        <f t="shared" si="8"/>
        <v>3</v>
      </c>
    </row>
    <row r="50" spans="1:31" ht="19.5" customHeight="1">
      <c r="A50" s="123">
        <v>46</v>
      </c>
      <c r="B50" s="214" t="s">
        <v>64</v>
      </c>
      <c r="C50" s="119">
        <v>8.0401350973405048</v>
      </c>
      <c r="D50" s="120">
        <v>12.851368568771774</v>
      </c>
      <c r="E50" s="120">
        <v>4.3973629365826064</v>
      </c>
      <c r="F50" s="120">
        <v>3.2418715373966904</v>
      </c>
      <c r="G50" s="120">
        <v>0.58902772257027547</v>
      </c>
      <c r="H50" s="120">
        <v>0.41130605314931151</v>
      </c>
      <c r="I50" s="120">
        <v>-0.68474776649924218</v>
      </c>
      <c r="J50" s="120">
        <v>1.1172605050620401</v>
      </c>
      <c r="K50" s="120">
        <v>-1.3401837271320594</v>
      </c>
      <c r="L50" s="120">
        <v>4.4256857142465931</v>
      </c>
      <c r="M50" s="120">
        <v>8.9127325712539207</v>
      </c>
      <c r="N50" s="121">
        <v>1.2405224787391231</v>
      </c>
      <c r="O50" s="119">
        <f t="shared" si="9"/>
        <v>12.851368568771774</v>
      </c>
      <c r="P50" s="120">
        <f t="shared" si="10"/>
        <v>-1.3401837271320594</v>
      </c>
      <c r="Q50" s="119">
        <f t="shared" si="11"/>
        <v>3.6001951409567945</v>
      </c>
      <c r="R50" s="23">
        <v>44</v>
      </c>
      <c r="S50" s="337">
        <f>IF(ABS(C50)&lt;8,"",IF(AND('A+C'!C50&lt;100,ABS(C50)&lt;15),"",IF(AND('A+C'!C50&lt;50,ABS(C50)&lt;30),"",C50)))</f>
        <v>8.0401350973405048</v>
      </c>
      <c r="T50" s="338">
        <f>IF(ABS(D50)&lt;8,"",IF(AND('A+C'!D50&lt;100,ABS(D50)&lt;15),"",IF(AND('A+C'!D50&lt;50,ABS(D50)&lt;30),"",D50)))</f>
        <v>12.851368568771774</v>
      </c>
      <c r="U50" s="338" t="str">
        <f>IF(ABS(E50)&lt;8,"",IF(AND('A+C'!E50&lt;100,ABS(E50)&lt;15),"",IF(AND('A+C'!E50&lt;50,ABS(E50)&lt;30),"",E50)))</f>
        <v/>
      </c>
      <c r="V50" s="338" t="str">
        <f>IF(ABS(F50)&lt;8,"",IF(AND('A+C'!F50&lt;100,ABS(F50)&lt;15),"",IF(AND('A+C'!F50&lt;50,ABS(F50)&lt;30),"",F50)))</f>
        <v/>
      </c>
      <c r="W50" s="338" t="str">
        <f>IF(ABS(G50)&lt;8,"",IF(AND('A+C'!G50&lt;100,ABS(G50)&lt;15),"",IF(AND('A+C'!G50&lt;50,ABS(G50)&lt;30),"",G50)))</f>
        <v/>
      </c>
      <c r="X50" s="338" t="str">
        <f>IF(ABS(H50)&lt;8,"",IF(AND('A+C'!H50&lt;100,ABS(H50)&lt;15),"",IF(AND('A+C'!H50&lt;50,ABS(H50)&lt;30),"",H50)))</f>
        <v/>
      </c>
      <c r="Y50" s="338" t="str">
        <f>IF(ABS(I50)&lt;8,"",IF(AND('A+C'!I50&lt;100,ABS(I50)&lt;15),"",IF(AND('A+C'!I50&lt;50,ABS(I50)&lt;30),"",I50)))</f>
        <v/>
      </c>
      <c r="Z50" s="338" t="str">
        <f>IF(ABS(J50)&lt;8,"",IF(AND('A+C'!J50&lt;100,ABS(J50)&lt;15),"",IF(AND('A+C'!J50&lt;50,ABS(J50)&lt;30),"",J50)))</f>
        <v/>
      </c>
      <c r="AA50" s="338" t="str">
        <f>IF(ABS(K50)&lt;8,"",IF(AND('A+C'!K50&lt;100,ABS(K50)&lt;15),"",IF(AND('A+C'!K50&lt;50,ABS(K50)&lt;30),"",K50)))</f>
        <v/>
      </c>
      <c r="AB50" s="338" t="str">
        <f>IF(ABS(L50)&lt;8,"",IF(AND('A+C'!L50&lt;100,ABS(L50)&lt;15),"",IF(AND('A+C'!L50&lt;50,ABS(L50)&lt;30),"",L50)))</f>
        <v/>
      </c>
      <c r="AC50" s="338">
        <f>IF(ABS(M50)&lt;8,"",IF(AND('A+C'!M50&lt;100,ABS(M50)&lt;15),"",IF(AND('A+C'!M50&lt;50,ABS(M50)&lt;30),"",M50)))</f>
        <v>8.9127325712539207</v>
      </c>
      <c r="AD50" s="339" t="str">
        <f>IF(ABS(N50)&lt;8,"",IF(AND('A+C'!N50&lt;100,ABS(N50)&lt;15),"",IF(AND('A+C'!N50&lt;50,ABS(N50)&lt;30),"",N50)))</f>
        <v/>
      </c>
      <c r="AE50" s="23">
        <f t="shared" si="8"/>
        <v>3</v>
      </c>
    </row>
    <row r="51" spans="1:31" ht="19.5" customHeight="1">
      <c r="A51" s="123">
        <v>47</v>
      </c>
      <c r="B51" s="214" t="s">
        <v>65</v>
      </c>
      <c r="C51" s="119">
        <v>2.9794767908032291</v>
      </c>
      <c r="D51" s="120">
        <v>11.493931206923413</v>
      </c>
      <c r="E51" s="120">
        <v>-1.3925217177317502</v>
      </c>
      <c r="F51" s="120">
        <v>0.59476362008217842</v>
      </c>
      <c r="G51" s="120">
        <v>2.5943579077242078</v>
      </c>
      <c r="H51" s="120">
        <v>-0.44231901954302988</v>
      </c>
      <c r="I51" s="120">
        <v>-6.7592622625759757</v>
      </c>
      <c r="J51" s="120">
        <v>-2.8128999898020366</v>
      </c>
      <c r="K51" s="120">
        <v>-3.8868201016959243</v>
      </c>
      <c r="L51" s="120">
        <v>-0.18862506399335982</v>
      </c>
      <c r="M51" s="120">
        <v>11.356039268572141</v>
      </c>
      <c r="N51" s="121">
        <v>0.74079659859141667</v>
      </c>
      <c r="O51" s="119">
        <f t="shared" si="9"/>
        <v>11.493931206923413</v>
      </c>
      <c r="P51" s="120">
        <f t="shared" si="10"/>
        <v>-6.7592622625759757</v>
      </c>
      <c r="Q51" s="119">
        <f t="shared" si="11"/>
        <v>1.1897431031128758</v>
      </c>
      <c r="R51" s="23">
        <v>45</v>
      </c>
      <c r="S51" s="337" t="str">
        <f>IF(ABS(C51)&lt;8,"",IF(AND('A+C'!C51&lt;100,ABS(C51)&lt;15),"",IF(AND('A+C'!C51&lt;50,ABS(C51)&lt;30),"",C51)))</f>
        <v/>
      </c>
      <c r="T51" s="338">
        <f>IF(ABS(D51)&lt;8,"",IF(AND('A+C'!D51&lt;100,ABS(D51)&lt;15),"",IF(AND('A+C'!D51&lt;50,ABS(D51)&lt;30),"",D51)))</f>
        <v>11.493931206923413</v>
      </c>
      <c r="U51" s="338" t="str">
        <f>IF(ABS(E51)&lt;8,"",IF(AND('A+C'!E51&lt;100,ABS(E51)&lt;15),"",IF(AND('A+C'!E51&lt;50,ABS(E51)&lt;30),"",E51)))</f>
        <v/>
      </c>
      <c r="V51" s="338" t="str">
        <f>IF(ABS(F51)&lt;8,"",IF(AND('A+C'!F51&lt;100,ABS(F51)&lt;15),"",IF(AND('A+C'!F51&lt;50,ABS(F51)&lt;30),"",F51)))</f>
        <v/>
      </c>
      <c r="W51" s="338" t="str">
        <f>IF(ABS(G51)&lt;8,"",IF(AND('A+C'!G51&lt;100,ABS(G51)&lt;15),"",IF(AND('A+C'!G51&lt;50,ABS(G51)&lt;30),"",G51)))</f>
        <v/>
      </c>
      <c r="X51" s="338" t="str">
        <f>IF(ABS(H51)&lt;8,"",IF(AND('A+C'!H51&lt;100,ABS(H51)&lt;15),"",IF(AND('A+C'!H51&lt;50,ABS(H51)&lt;30),"",H51)))</f>
        <v/>
      </c>
      <c r="Y51" s="338" t="str">
        <f>IF(ABS(I51)&lt;8,"",IF(AND('A+C'!I51&lt;100,ABS(I51)&lt;15),"",IF(AND('A+C'!I51&lt;50,ABS(I51)&lt;30),"",I51)))</f>
        <v/>
      </c>
      <c r="Z51" s="338" t="str">
        <f>IF(ABS(J51)&lt;8,"",IF(AND('A+C'!J51&lt;100,ABS(J51)&lt;15),"",IF(AND('A+C'!J51&lt;50,ABS(J51)&lt;30),"",J51)))</f>
        <v/>
      </c>
      <c r="AA51" s="338" t="str">
        <f>IF(ABS(K51)&lt;8,"",IF(AND('A+C'!K51&lt;100,ABS(K51)&lt;15),"",IF(AND('A+C'!K51&lt;50,ABS(K51)&lt;30),"",K51)))</f>
        <v/>
      </c>
      <c r="AB51" s="338" t="str">
        <f>IF(ABS(L51)&lt;8,"",IF(AND('A+C'!L51&lt;100,ABS(L51)&lt;15),"",IF(AND('A+C'!L51&lt;50,ABS(L51)&lt;30),"",L51)))</f>
        <v/>
      </c>
      <c r="AC51" s="338">
        <f>IF(ABS(M51)&lt;8,"",IF(AND('A+C'!M51&lt;100,ABS(M51)&lt;15),"",IF(AND('A+C'!M51&lt;50,ABS(M51)&lt;30),"",M51)))</f>
        <v>11.356039268572141</v>
      </c>
      <c r="AD51" s="339" t="str">
        <f>IF(ABS(N51)&lt;8,"",IF(AND('A+C'!N51&lt;100,ABS(N51)&lt;15),"",IF(AND('A+C'!N51&lt;50,ABS(N51)&lt;30),"",N51)))</f>
        <v/>
      </c>
      <c r="AE51" s="23">
        <f t="shared" si="8"/>
        <v>2</v>
      </c>
    </row>
    <row r="52" spans="1:31" ht="19.5" customHeight="1">
      <c r="A52" s="123">
        <v>48</v>
      </c>
      <c r="B52" s="214" t="s">
        <v>66</v>
      </c>
      <c r="C52" s="119">
        <v>11.226647910330286</v>
      </c>
      <c r="D52" s="120">
        <v>27.818592437391654</v>
      </c>
      <c r="E52" s="120">
        <v>10.101135725995086</v>
      </c>
      <c r="F52" s="120">
        <v>5.5933048146814519</v>
      </c>
      <c r="G52" s="120">
        <v>1.7226313079115199</v>
      </c>
      <c r="H52" s="120">
        <v>-3.1150205218991061</v>
      </c>
      <c r="I52" s="120">
        <v>-3.7663159245077047</v>
      </c>
      <c r="J52" s="120">
        <v>-4.6481461148389824</v>
      </c>
      <c r="K52" s="120">
        <v>1.5759052982752941</v>
      </c>
      <c r="L52" s="120">
        <v>-0.14243216008237466</v>
      </c>
      <c r="M52" s="120">
        <v>14.644221528305966</v>
      </c>
      <c r="N52" s="121">
        <v>4.8528341036369778</v>
      </c>
      <c r="O52" s="119">
        <f t="shared" si="9"/>
        <v>27.818592437391654</v>
      </c>
      <c r="P52" s="120">
        <f t="shared" si="10"/>
        <v>-4.6481461148389824</v>
      </c>
      <c r="Q52" s="119">
        <f t="shared" si="11"/>
        <v>5.4886132004333392</v>
      </c>
      <c r="R52" s="23">
        <v>46</v>
      </c>
      <c r="S52" s="337">
        <f>IF(ABS(C52)&lt;8,"",IF(AND('A+C'!C52&lt;100,ABS(C52)&lt;15),"",IF(AND('A+C'!C52&lt;50,ABS(C52)&lt;30),"",C52)))</f>
        <v>11.226647910330286</v>
      </c>
      <c r="T52" s="338">
        <f>IF(ABS(D52)&lt;8,"",IF(AND('A+C'!D52&lt;100,ABS(D52)&lt;15),"",IF(AND('A+C'!D52&lt;50,ABS(D52)&lt;30),"",D52)))</f>
        <v>27.818592437391654</v>
      </c>
      <c r="U52" s="338">
        <f>IF(ABS(E52)&lt;8,"",IF(AND('A+C'!E52&lt;100,ABS(E52)&lt;15),"",IF(AND('A+C'!E52&lt;50,ABS(E52)&lt;30),"",E52)))</f>
        <v>10.101135725995086</v>
      </c>
      <c r="V52" s="338" t="str">
        <f>IF(ABS(F52)&lt;8,"",IF(AND('A+C'!F52&lt;100,ABS(F52)&lt;15),"",IF(AND('A+C'!F52&lt;50,ABS(F52)&lt;30),"",F52)))</f>
        <v/>
      </c>
      <c r="W52" s="338" t="str">
        <f>IF(ABS(G52)&lt;8,"",IF(AND('A+C'!G52&lt;100,ABS(G52)&lt;15),"",IF(AND('A+C'!G52&lt;50,ABS(G52)&lt;30),"",G52)))</f>
        <v/>
      </c>
      <c r="X52" s="338" t="str">
        <f>IF(ABS(H52)&lt;8,"",IF(AND('A+C'!H52&lt;100,ABS(H52)&lt;15),"",IF(AND('A+C'!H52&lt;50,ABS(H52)&lt;30),"",H52)))</f>
        <v/>
      </c>
      <c r="Y52" s="338" t="str">
        <f>IF(ABS(I52)&lt;8,"",IF(AND('A+C'!I52&lt;100,ABS(I52)&lt;15),"",IF(AND('A+C'!I52&lt;50,ABS(I52)&lt;30),"",I52)))</f>
        <v/>
      </c>
      <c r="Z52" s="338" t="str">
        <f>IF(ABS(J52)&lt;8,"",IF(AND('A+C'!J52&lt;100,ABS(J52)&lt;15),"",IF(AND('A+C'!J52&lt;50,ABS(J52)&lt;30),"",J52)))</f>
        <v/>
      </c>
      <c r="AA52" s="338" t="str">
        <f>IF(ABS(K52)&lt;8,"",IF(AND('A+C'!K52&lt;100,ABS(K52)&lt;15),"",IF(AND('A+C'!K52&lt;50,ABS(K52)&lt;30),"",K52)))</f>
        <v/>
      </c>
      <c r="AB52" s="338" t="str">
        <f>IF(ABS(L52)&lt;8,"",IF(AND('A+C'!L52&lt;100,ABS(L52)&lt;15),"",IF(AND('A+C'!L52&lt;50,ABS(L52)&lt;30),"",L52)))</f>
        <v/>
      </c>
      <c r="AC52" s="338">
        <f>IF(ABS(M52)&lt;8,"",IF(AND('A+C'!M52&lt;100,ABS(M52)&lt;15),"",IF(AND('A+C'!M52&lt;50,ABS(M52)&lt;30),"",M52)))</f>
        <v>14.644221528305966</v>
      </c>
      <c r="AD52" s="339" t="str">
        <f>IF(ABS(N52)&lt;8,"",IF(AND('A+C'!N52&lt;100,ABS(N52)&lt;15),"",IF(AND('A+C'!N52&lt;50,ABS(N52)&lt;30),"",N52)))</f>
        <v/>
      </c>
      <c r="AE52" s="23">
        <f t="shared" si="8"/>
        <v>4</v>
      </c>
    </row>
    <row r="53" spans="1:31" ht="19.5" customHeight="1">
      <c r="A53" s="123">
        <v>49</v>
      </c>
      <c r="B53" s="214" t="s">
        <v>67</v>
      </c>
      <c r="C53" s="119">
        <v>8.4553542421078607</v>
      </c>
      <c r="D53" s="120">
        <v>19.931492405869921</v>
      </c>
      <c r="E53" s="120">
        <v>16.450801666568044</v>
      </c>
      <c r="F53" s="120">
        <v>16.090730183274097</v>
      </c>
      <c r="G53" s="120">
        <v>-0.5460630375873764</v>
      </c>
      <c r="H53" s="189">
        <v>1.1676852218349982</v>
      </c>
      <c r="I53" s="120">
        <v>-2.8167247805857056</v>
      </c>
      <c r="J53" s="120">
        <v>-4.5294454509493747</v>
      </c>
      <c r="K53" s="120">
        <v>-2.7934717468449879</v>
      </c>
      <c r="L53" s="120">
        <v>-1.2013885923860426</v>
      </c>
      <c r="M53" s="120">
        <v>-0.59906871672768591</v>
      </c>
      <c r="N53" s="121">
        <v>-1.0191905428487928</v>
      </c>
      <c r="O53" s="119">
        <f t="shared" si="9"/>
        <v>19.931492405869921</v>
      </c>
      <c r="P53" s="120">
        <f t="shared" si="10"/>
        <v>-4.5294454509493747</v>
      </c>
      <c r="Q53" s="119">
        <f t="shared" si="11"/>
        <v>4.049225904310414</v>
      </c>
      <c r="R53" s="23">
        <v>47</v>
      </c>
      <c r="S53" s="337">
        <f>IF(ABS(C53)&lt;8,"",IF(AND('A+C'!C53&lt;100,ABS(C53)&lt;15),"",IF(AND('A+C'!C53&lt;50,ABS(C53)&lt;30),"",C53)))</f>
        <v>8.4553542421078607</v>
      </c>
      <c r="T53" s="338">
        <f>IF(ABS(D53)&lt;8,"",IF(AND('A+C'!D53&lt;100,ABS(D53)&lt;15),"",IF(AND('A+C'!D53&lt;50,ABS(D53)&lt;30),"",D53)))</f>
        <v>19.931492405869921</v>
      </c>
      <c r="U53" s="338">
        <f>IF(ABS(E53)&lt;8,"",IF(AND('A+C'!E53&lt;100,ABS(E53)&lt;15),"",IF(AND('A+C'!E53&lt;50,ABS(E53)&lt;30),"",E53)))</f>
        <v>16.450801666568044</v>
      </c>
      <c r="V53" s="338">
        <f>IF(ABS(F53)&lt;8,"",IF(AND('A+C'!F53&lt;100,ABS(F53)&lt;15),"",IF(AND('A+C'!F53&lt;50,ABS(F53)&lt;30),"",F53)))</f>
        <v>16.090730183274097</v>
      </c>
      <c r="W53" s="338" t="str">
        <f>IF(ABS(G53)&lt;8,"",IF(AND('A+C'!G53&lt;100,ABS(G53)&lt;15),"",IF(AND('A+C'!G53&lt;50,ABS(G53)&lt;30),"",G53)))</f>
        <v/>
      </c>
      <c r="X53" s="338" t="str">
        <f>IF(ABS(H53)&lt;8,"",IF(AND('A+C'!H53&lt;100,ABS(H53)&lt;15),"",IF(AND('A+C'!H53&lt;50,ABS(H53)&lt;30),"",H53)))</f>
        <v/>
      </c>
      <c r="Y53" s="338" t="str">
        <f>IF(ABS(I53)&lt;8,"",IF(AND('A+C'!I53&lt;100,ABS(I53)&lt;15),"",IF(AND('A+C'!I53&lt;50,ABS(I53)&lt;30),"",I53)))</f>
        <v/>
      </c>
      <c r="Z53" s="338" t="str">
        <f>IF(ABS(J53)&lt;8,"",IF(AND('A+C'!J53&lt;100,ABS(J53)&lt;15),"",IF(AND('A+C'!J53&lt;50,ABS(J53)&lt;30),"",J53)))</f>
        <v/>
      </c>
      <c r="AA53" s="338" t="str">
        <f>IF(ABS(K53)&lt;8,"",IF(AND('A+C'!K53&lt;100,ABS(K53)&lt;15),"",IF(AND('A+C'!K53&lt;50,ABS(K53)&lt;30),"",K53)))</f>
        <v/>
      </c>
      <c r="AB53" s="338" t="str">
        <f>IF(ABS(L53)&lt;8,"",IF(AND('A+C'!L53&lt;100,ABS(L53)&lt;15),"",IF(AND('A+C'!L53&lt;50,ABS(L53)&lt;30),"",L53)))</f>
        <v/>
      </c>
      <c r="AC53" s="338" t="str">
        <f>IF(ABS(M53)&lt;8,"",IF(AND('A+C'!M53&lt;100,ABS(M53)&lt;15),"",IF(AND('A+C'!M53&lt;50,ABS(M53)&lt;30),"",M53)))</f>
        <v/>
      </c>
      <c r="AD53" s="339" t="str">
        <f>IF(ABS(N53)&lt;8,"",IF(AND('A+C'!N53&lt;100,ABS(N53)&lt;15),"",IF(AND('A+C'!N53&lt;50,ABS(N53)&lt;30),"",N53)))</f>
        <v/>
      </c>
      <c r="AE53" s="23">
        <f t="shared" si="8"/>
        <v>4</v>
      </c>
    </row>
    <row r="54" spans="1:31" ht="19.5" customHeight="1">
      <c r="A54" s="123">
        <v>50</v>
      </c>
      <c r="B54" s="214" t="s">
        <v>68</v>
      </c>
      <c r="C54" s="119">
        <v>-1.9972131908964221</v>
      </c>
      <c r="D54" s="120">
        <v>2.8899252161866196E-3</v>
      </c>
      <c r="E54" s="120">
        <v>2.418315018749297</v>
      </c>
      <c r="F54" s="120">
        <v>7.5392367810131944</v>
      </c>
      <c r="G54" s="120">
        <v>2.0801298735772429</v>
      </c>
      <c r="H54" s="120">
        <v>0.10373675035043399</v>
      </c>
      <c r="I54" s="120">
        <v>-5.4263582440098697</v>
      </c>
      <c r="J54" s="120">
        <v>-2.326635121238926</v>
      </c>
      <c r="K54" s="120">
        <v>-3.928819153027395</v>
      </c>
      <c r="L54" s="120">
        <v>6.0070954105898418</v>
      </c>
      <c r="M54" s="120">
        <v>-1.9135000704647729</v>
      </c>
      <c r="N54" s="121">
        <v>6.6491707598536403</v>
      </c>
      <c r="O54" s="119">
        <f t="shared" si="9"/>
        <v>7.5392367810131944</v>
      </c>
      <c r="P54" s="120">
        <f t="shared" si="10"/>
        <v>-5.4263582440098697</v>
      </c>
      <c r="Q54" s="119">
        <f t="shared" si="11"/>
        <v>0.76733739497603759</v>
      </c>
      <c r="R54" s="23">
        <v>48</v>
      </c>
      <c r="S54" s="337" t="str">
        <f>IF(ABS(C54)&lt;8,"",IF(AND('A+C'!C54&lt;100,ABS(C54)&lt;15),"",IF(AND('A+C'!C54&lt;50,ABS(C54)&lt;30),"",C54)))</f>
        <v/>
      </c>
      <c r="T54" s="338" t="str">
        <f>IF(ABS(D54)&lt;8,"",IF(AND('A+C'!D54&lt;100,ABS(D54)&lt;15),"",IF(AND('A+C'!D54&lt;50,ABS(D54)&lt;30),"",D54)))</f>
        <v/>
      </c>
      <c r="U54" s="338" t="str">
        <f>IF(ABS(E54)&lt;8,"",IF(AND('A+C'!E54&lt;100,ABS(E54)&lt;15),"",IF(AND('A+C'!E54&lt;50,ABS(E54)&lt;30),"",E54)))</f>
        <v/>
      </c>
      <c r="V54" s="338" t="str">
        <f>IF(ABS(F54)&lt;8,"",IF(AND('A+C'!F54&lt;100,ABS(F54)&lt;15),"",IF(AND('A+C'!F54&lt;50,ABS(F54)&lt;30),"",F54)))</f>
        <v/>
      </c>
      <c r="W54" s="338" t="str">
        <f>IF(ABS(G54)&lt;8,"",IF(AND('A+C'!G54&lt;100,ABS(G54)&lt;15),"",IF(AND('A+C'!G54&lt;50,ABS(G54)&lt;30),"",G54)))</f>
        <v/>
      </c>
      <c r="X54" s="338" t="str">
        <f>IF(ABS(H54)&lt;8,"",IF(AND('A+C'!H54&lt;100,ABS(H54)&lt;15),"",IF(AND('A+C'!H54&lt;50,ABS(H54)&lt;30),"",H54)))</f>
        <v/>
      </c>
      <c r="Y54" s="338" t="str">
        <f>IF(ABS(I54)&lt;8,"",IF(AND('A+C'!I54&lt;100,ABS(I54)&lt;15),"",IF(AND('A+C'!I54&lt;50,ABS(I54)&lt;30),"",I54)))</f>
        <v/>
      </c>
      <c r="Z54" s="338" t="str">
        <f>IF(ABS(J54)&lt;8,"",IF(AND('A+C'!J54&lt;100,ABS(J54)&lt;15),"",IF(AND('A+C'!J54&lt;50,ABS(J54)&lt;30),"",J54)))</f>
        <v/>
      </c>
      <c r="AA54" s="338" t="str">
        <f>IF(ABS(K54)&lt;8,"",IF(AND('A+C'!K54&lt;100,ABS(K54)&lt;15),"",IF(AND('A+C'!K54&lt;50,ABS(K54)&lt;30),"",K54)))</f>
        <v/>
      </c>
      <c r="AB54" s="338" t="str">
        <f>IF(ABS(L54)&lt;8,"",IF(AND('A+C'!L54&lt;100,ABS(L54)&lt;15),"",IF(AND('A+C'!L54&lt;50,ABS(L54)&lt;30),"",L54)))</f>
        <v/>
      </c>
      <c r="AC54" s="338" t="str">
        <f>IF(ABS(M54)&lt;8,"",IF(AND('A+C'!M54&lt;100,ABS(M54)&lt;15),"",IF(AND('A+C'!M54&lt;50,ABS(M54)&lt;30),"",M54)))</f>
        <v/>
      </c>
      <c r="AD54" s="339" t="str">
        <f>IF(ABS(N54)&lt;8,"",IF(AND('A+C'!N54&lt;100,ABS(N54)&lt;15),"",IF(AND('A+C'!N54&lt;50,ABS(N54)&lt;30),"",N54)))</f>
        <v/>
      </c>
      <c r="AE54" s="23">
        <f t="shared" si="8"/>
        <v>0</v>
      </c>
    </row>
    <row r="55" spans="1:31" ht="19.5" customHeight="1">
      <c r="A55" s="123">
        <v>51</v>
      </c>
      <c r="B55" s="214" t="s">
        <v>69</v>
      </c>
      <c r="C55" s="119">
        <v>-0.36222169438663243</v>
      </c>
      <c r="D55" s="120">
        <v>2.7022052341461018</v>
      </c>
      <c r="E55" s="120">
        <v>0.60433706871979098</v>
      </c>
      <c r="F55" s="120">
        <v>3.4544390066687067</v>
      </c>
      <c r="G55" s="120">
        <v>-0.5522185489370508</v>
      </c>
      <c r="H55" s="120">
        <v>3.3627326798488837</v>
      </c>
      <c r="I55" s="120">
        <v>-4.649938977931523</v>
      </c>
      <c r="J55" s="120">
        <v>4.8029193252879852</v>
      </c>
      <c r="K55" s="120">
        <v>-0.68754042618603606</v>
      </c>
      <c r="L55" s="120">
        <v>0.63723257893090268</v>
      </c>
      <c r="M55" s="120">
        <v>0.26429510059833067</v>
      </c>
      <c r="N55" s="121">
        <v>2.3983545117166445</v>
      </c>
      <c r="O55" s="119">
        <f t="shared" si="9"/>
        <v>4.8029193252879852</v>
      </c>
      <c r="P55" s="120">
        <f t="shared" si="10"/>
        <v>-4.649938977931523</v>
      </c>
      <c r="Q55" s="119">
        <f t="shared" si="11"/>
        <v>0.99788298820634191</v>
      </c>
      <c r="R55" s="23">
        <v>49</v>
      </c>
      <c r="S55" s="337" t="str">
        <f>IF(ABS(C55)&lt;8,"",IF(AND('A+C'!C55&lt;100,ABS(C55)&lt;15),"",IF(AND('A+C'!C55&lt;50,ABS(C55)&lt;30),"",C55)))</f>
        <v/>
      </c>
      <c r="T55" s="338" t="str">
        <f>IF(ABS(D55)&lt;8,"",IF(AND('A+C'!D55&lt;100,ABS(D55)&lt;15),"",IF(AND('A+C'!D55&lt;50,ABS(D55)&lt;30),"",D55)))</f>
        <v/>
      </c>
      <c r="U55" s="338" t="str">
        <f>IF(ABS(E55)&lt;8,"",IF(AND('A+C'!E55&lt;100,ABS(E55)&lt;15),"",IF(AND('A+C'!E55&lt;50,ABS(E55)&lt;30),"",E55)))</f>
        <v/>
      </c>
      <c r="V55" s="338" t="str">
        <f>IF(ABS(F55)&lt;8,"",IF(AND('A+C'!F55&lt;100,ABS(F55)&lt;15),"",IF(AND('A+C'!F55&lt;50,ABS(F55)&lt;30),"",F55)))</f>
        <v/>
      </c>
      <c r="W55" s="338" t="str">
        <f>IF(ABS(G55)&lt;8,"",IF(AND('A+C'!G55&lt;100,ABS(G55)&lt;15),"",IF(AND('A+C'!G55&lt;50,ABS(G55)&lt;30),"",G55)))</f>
        <v/>
      </c>
      <c r="X55" s="338" t="str">
        <f>IF(ABS(H55)&lt;8,"",IF(AND('A+C'!H55&lt;100,ABS(H55)&lt;15),"",IF(AND('A+C'!H55&lt;50,ABS(H55)&lt;30),"",H55)))</f>
        <v/>
      </c>
      <c r="Y55" s="338" t="str">
        <f>IF(ABS(I55)&lt;8,"",IF(AND('A+C'!I55&lt;100,ABS(I55)&lt;15),"",IF(AND('A+C'!I55&lt;50,ABS(I55)&lt;30),"",I55)))</f>
        <v/>
      </c>
      <c r="Z55" s="338" t="str">
        <f>IF(ABS(J55)&lt;8,"",IF(AND('A+C'!J55&lt;100,ABS(J55)&lt;15),"",IF(AND('A+C'!J55&lt;50,ABS(J55)&lt;30),"",J55)))</f>
        <v/>
      </c>
      <c r="AA55" s="338" t="str">
        <f>IF(ABS(K55)&lt;8,"",IF(AND('A+C'!K55&lt;100,ABS(K55)&lt;15),"",IF(AND('A+C'!K55&lt;50,ABS(K55)&lt;30),"",K55)))</f>
        <v/>
      </c>
      <c r="AB55" s="338" t="str">
        <f>IF(ABS(L55)&lt;8,"",IF(AND('A+C'!L55&lt;100,ABS(L55)&lt;15),"",IF(AND('A+C'!L55&lt;50,ABS(L55)&lt;30),"",L55)))</f>
        <v/>
      </c>
      <c r="AC55" s="338" t="str">
        <f>IF(ABS(M55)&lt;8,"",IF(AND('A+C'!M55&lt;100,ABS(M55)&lt;15),"",IF(AND('A+C'!M55&lt;50,ABS(M55)&lt;30),"",M55)))</f>
        <v/>
      </c>
      <c r="AD55" s="339" t="str">
        <f>IF(ABS(N55)&lt;8,"",IF(AND('A+C'!N55&lt;100,ABS(N55)&lt;15),"",IF(AND('A+C'!N55&lt;50,ABS(N55)&lt;30),"",N55)))</f>
        <v/>
      </c>
      <c r="AE55" s="23">
        <f t="shared" si="8"/>
        <v>0</v>
      </c>
    </row>
    <row r="56" spans="1:31" ht="19.5" customHeight="1">
      <c r="A56" s="139">
        <v>52</v>
      </c>
      <c r="B56" s="249" t="s">
        <v>71</v>
      </c>
      <c r="C56" s="147">
        <v>10.73512252042007</v>
      </c>
      <c r="D56" s="148">
        <v>0.44836088662533136</v>
      </c>
      <c r="E56" s="148">
        <v>2.6805370426004784</v>
      </c>
      <c r="F56" s="148">
        <v>3.7715589354661749</v>
      </c>
      <c r="G56" s="148">
        <v>4.1281689960943151</v>
      </c>
      <c r="H56" s="148">
        <v>1.6150429169934073</v>
      </c>
      <c r="I56" s="148">
        <v>-1.3000176724123176</v>
      </c>
      <c r="J56" s="148">
        <v>1.0781052197190097</v>
      </c>
      <c r="K56" s="148">
        <v>9.4792841746426562E-2</v>
      </c>
      <c r="L56" s="148">
        <v>2.6997190567549425</v>
      </c>
      <c r="M56" s="148">
        <v>2.7497906445432889</v>
      </c>
      <c r="N56" s="149">
        <v>3.2448767730566117</v>
      </c>
      <c r="O56" s="147">
        <f t="shared" si="9"/>
        <v>10.73512252042007</v>
      </c>
      <c r="P56" s="148">
        <f t="shared" si="10"/>
        <v>-1.3000176724123176</v>
      </c>
      <c r="Q56" s="147">
        <f t="shared" si="11"/>
        <v>2.6621715134673116</v>
      </c>
      <c r="R56" s="23">
        <v>50</v>
      </c>
      <c r="S56" s="341">
        <f>IF(ABS(C56)&lt;8,"",IF(AND('A+C'!C56&lt;100,ABS(C56)&lt;15),"",IF(AND('A+C'!C56&lt;50,ABS(C56)&lt;30),"",C56)))</f>
        <v>10.73512252042007</v>
      </c>
      <c r="T56" s="342" t="str">
        <f>IF(ABS(D56)&lt;8,"",IF(AND('A+C'!D56&lt;100,ABS(D56)&lt;15),"",IF(AND('A+C'!D56&lt;50,ABS(D56)&lt;30),"",D56)))</f>
        <v/>
      </c>
      <c r="U56" s="342" t="str">
        <f>IF(ABS(E56)&lt;8,"",IF(AND('A+C'!E56&lt;100,ABS(E56)&lt;15),"",IF(AND('A+C'!E56&lt;50,ABS(E56)&lt;30),"",E56)))</f>
        <v/>
      </c>
      <c r="V56" s="342" t="str">
        <f>IF(ABS(F56)&lt;8,"",IF(AND('A+C'!F56&lt;100,ABS(F56)&lt;15),"",IF(AND('A+C'!F56&lt;50,ABS(F56)&lt;30),"",F56)))</f>
        <v/>
      </c>
      <c r="W56" s="342" t="str">
        <f>IF(ABS(G56)&lt;8,"",IF(AND('A+C'!G56&lt;100,ABS(G56)&lt;15),"",IF(AND('A+C'!G56&lt;50,ABS(G56)&lt;30),"",G56)))</f>
        <v/>
      </c>
      <c r="X56" s="342" t="str">
        <f>IF(ABS(H56)&lt;8,"",IF(AND('A+C'!H56&lt;100,ABS(H56)&lt;15),"",IF(AND('A+C'!H56&lt;50,ABS(H56)&lt;30),"",H56)))</f>
        <v/>
      </c>
      <c r="Y56" s="342" t="str">
        <f>IF(ABS(I56)&lt;8,"",IF(AND('A+C'!I56&lt;100,ABS(I56)&lt;15),"",IF(AND('A+C'!I56&lt;50,ABS(I56)&lt;30),"",I56)))</f>
        <v/>
      </c>
      <c r="Z56" s="342" t="str">
        <f>IF(ABS(J56)&lt;8,"",IF(AND('A+C'!J56&lt;100,ABS(J56)&lt;15),"",IF(AND('A+C'!J56&lt;50,ABS(J56)&lt;30),"",J56)))</f>
        <v/>
      </c>
      <c r="AA56" s="342" t="str">
        <f>IF(ABS(K56)&lt;8,"",IF(AND('A+C'!K56&lt;100,ABS(K56)&lt;15),"",IF(AND('A+C'!K56&lt;50,ABS(K56)&lt;30),"",K56)))</f>
        <v/>
      </c>
      <c r="AB56" s="342" t="str">
        <f>IF(ABS(L56)&lt;8,"",IF(AND('A+C'!L56&lt;100,ABS(L56)&lt;15),"",IF(AND('A+C'!L56&lt;50,ABS(L56)&lt;30),"",L56)))</f>
        <v/>
      </c>
      <c r="AC56" s="342" t="str">
        <f>IF(ABS(M56)&lt;8,"",IF(AND('A+C'!M56&lt;100,ABS(M56)&lt;15),"",IF(AND('A+C'!M56&lt;50,ABS(M56)&lt;30),"",M56)))</f>
        <v/>
      </c>
      <c r="AD56" s="343" t="str">
        <f>IF(ABS(N56)&lt;8,"",IF(AND('A+C'!N56&lt;100,ABS(N56)&lt;15),"",IF(AND('A+C'!N56&lt;50,ABS(N56)&lt;30),"",N56)))</f>
        <v/>
      </c>
      <c r="AE56" s="23">
        <f t="shared" si="8"/>
        <v>1</v>
      </c>
    </row>
    <row r="57" spans="1:31" ht="13.5" customHeight="1">
      <c r="A57" s="23"/>
      <c r="B57" s="23"/>
      <c r="C57" s="23"/>
      <c r="D57" s="23"/>
      <c r="E57" s="329"/>
      <c r="F57" s="99" t="s">
        <v>230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spans="1:31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spans="1:31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spans="1:31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spans="1:3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spans="1:31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spans="1:31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spans="1:31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spans="1:31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spans="1:31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spans="1:31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spans="1:31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spans="1:31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spans="1:31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spans="1:31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spans="1:31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spans="1:31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spans="1:31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spans="1:31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spans="1:31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spans="1:31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spans="1:31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spans="1:31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spans="1:3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spans="1:31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spans="1:31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spans="1:31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spans="1:31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spans="1:31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spans="1:31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spans="1:31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spans="1:31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spans="1:31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spans="1:3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spans="1:31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spans="1:31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spans="1:31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spans="1:31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spans="1:31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spans="1:31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spans="1:31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spans="1:31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spans="1:31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spans="1:3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spans="1:31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spans="1:31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spans="1:31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spans="1:31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spans="1:31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1:31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spans="1:31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spans="1:31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spans="1:31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spans="1:3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spans="1:31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spans="1:31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spans="1:31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spans="1:31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spans="1:31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spans="1:31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spans="1:31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spans="1:31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spans="1:31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spans="1: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spans="1:31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spans="1:31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spans="1:31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spans="1:31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spans="1:31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spans="1:31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spans="1:31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spans="1:31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spans="1:31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spans="1:3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spans="1:31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spans="1:31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spans="1:31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spans="1:31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spans="1:31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spans="1:31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spans="1:31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spans="1:31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spans="1:31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spans="1:3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spans="1:31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spans="1:31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spans="1:31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spans="1:31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spans="1:31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spans="1:31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spans="1:31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spans="1:31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spans="1:31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spans="1:3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spans="1:31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spans="1:31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spans="1:31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spans="1:31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spans="1:31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spans="1:31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spans="1:31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spans="1:31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spans="1:31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spans="1:3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spans="1:31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spans="1:31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spans="1:31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spans="1:31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spans="1:31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spans="1:31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spans="1:31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spans="1:31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spans="1:31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spans="1:3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spans="1:31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spans="1:31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spans="1:31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spans="1:31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spans="1:31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spans="1:31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spans="1:31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spans="1:31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spans="1:31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spans="1:3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spans="1:31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spans="1:31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spans="1:31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spans="1:31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spans="1:31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spans="1:31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spans="1:31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spans="1:31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spans="1:31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spans="1:3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spans="1:31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spans="1:31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spans="1:31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spans="1:31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spans="1:31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spans="1:31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spans="1:31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spans="1:31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spans="1:31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spans="1:3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spans="1:31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spans="1:31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spans="1:31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spans="1:31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spans="1:31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spans="1:31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spans="1:31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spans="1:31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spans="1:31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spans="1:3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spans="1:31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spans="1:31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spans="1:31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spans="1:31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spans="1:31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spans="1:31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spans="1:31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spans="1:31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spans="1:31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spans="1: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spans="1:31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spans="1:31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spans="1:31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spans="1:31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spans="1:31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spans="1:31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spans="1:31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spans="1:31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spans="1:31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spans="1:3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spans="1:31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spans="1:31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spans="1:31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spans="1:31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spans="1:31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spans="1:31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spans="1:31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spans="1:31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spans="1:31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spans="1:3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spans="1:31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spans="1:31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spans="1:31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spans="1:31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spans="1:31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spans="1:31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spans="1:31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spans="1:31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spans="1:31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spans="1:3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spans="1:31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spans="1:31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spans="1:31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spans="1:31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spans="1:31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spans="1:31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spans="1:31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spans="1:31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spans="1:31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spans="1:3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spans="1:31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spans="1:31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spans="1:31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spans="1:31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spans="1:31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spans="1:31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spans="1:31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spans="1:31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spans="1:31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spans="1:3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spans="1:31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spans="1:31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spans="1:31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spans="1:31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spans="1:31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spans="1:31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spans="1:31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spans="1:31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spans="1:31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spans="1:3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spans="1:31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spans="1:31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spans="1:31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spans="1:31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spans="1:31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spans="1:31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spans="1:31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spans="1:31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spans="1:31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spans="1:3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spans="1:31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spans="1:31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spans="1:31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spans="1:31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spans="1:31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spans="1:31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spans="1:31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spans="1:31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spans="1:31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spans="1:3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spans="1:31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spans="1:31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spans="1:31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spans="1:31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spans="1:31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spans="1:31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1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spans="1:31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spans="1:31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spans="1:3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spans="1:31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spans="1:31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spans="1:31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spans="1:31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spans="1:31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spans="1:31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spans="1:31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spans="1:31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spans="1:31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spans="1: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spans="1:31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spans="1:31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spans="1:31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spans="1:31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spans="1:31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spans="1:31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spans="1:31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spans="1:31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spans="1:31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spans="1:3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spans="1:31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spans="1:31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spans="1:31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spans="1:31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spans="1:31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spans="1:31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spans="1:31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spans="1:31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spans="1:31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spans="1:3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spans="1:31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spans="1:31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spans="1:31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spans="1:31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spans="1:31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spans="1:31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spans="1:31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</row>
    <row r="359" spans="1:31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spans="1:31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spans="1:3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spans="1:31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spans="1:31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spans="1:31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spans="1:31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spans="1:31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spans="1:31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spans="1:31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spans="1:31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spans="1:31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spans="1:3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spans="1:31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spans="1:31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spans="1:31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spans="1:31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spans="1:31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spans="1:31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spans="1:31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spans="1:31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spans="1:31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spans="1:3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spans="1:31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spans="1:31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spans="1:31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spans="1:31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spans="1:31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spans="1:31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spans="1:31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spans="1:31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spans="1:31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spans="1:3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spans="1:31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spans="1:31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spans="1:31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spans="1:31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spans="1:31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spans="1:31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spans="1:31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spans="1:31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spans="1:31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spans="1:3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spans="1:31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spans="1:31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spans="1:31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spans="1:31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spans="1:31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spans="1:31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spans="1:31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spans="1:31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spans="1:31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spans="1:3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</row>
    <row r="412" spans="1:31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spans="1:31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spans="1:31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spans="1:31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spans="1:31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spans="1:31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spans="1:31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spans="1:31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spans="1:31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spans="1:3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spans="1:31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spans="1:31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spans="1:31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spans="1:31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spans="1:31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spans="1:31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spans="1:31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spans="1:31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spans="1:31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spans="1: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spans="1:31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spans="1:31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spans="1:31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spans="1:31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spans="1:31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spans="1:31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spans="1:31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spans="1:31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spans="1:31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spans="1:3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spans="1:31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spans="1:31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spans="1:31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spans="1:31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spans="1:31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spans="1:31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spans="1:31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spans="1:31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spans="1:31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spans="1:3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spans="1:31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spans="1:31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spans="1:31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spans="1:31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spans="1:31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</row>
    <row r="457" spans="1:31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</row>
    <row r="458" spans="1:31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</row>
    <row r="459" spans="1:31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spans="1:31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</row>
    <row r="461" spans="1:3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</row>
    <row r="462" spans="1:31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</row>
    <row r="463" spans="1:31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</row>
    <row r="464" spans="1:31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</row>
    <row r="465" spans="1:31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</row>
    <row r="466" spans="1:31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</row>
    <row r="467" spans="1:31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spans="1:31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</row>
    <row r="469" spans="1:31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</row>
    <row r="470" spans="1:31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</row>
    <row r="471" spans="1:3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</row>
    <row r="472" spans="1:31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</row>
    <row r="473" spans="1:31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</row>
    <row r="474" spans="1:31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</row>
    <row r="475" spans="1:31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spans="1:31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</row>
    <row r="477" spans="1:31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</row>
    <row r="478" spans="1:31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</row>
    <row r="479" spans="1:31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</row>
    <row r="480" spans="1:31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</row>
    <row r="481" spans="1:3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</row>
    <row r="482" spans="1:31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</row>
    <row r="483" spans="1:31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spans="1:31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</row>
    <row r="485" spans="1:31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</row>
    <row r="486" spans="1:31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spans="1:31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</row>
    <row r="488" spans="1:31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</row>
    <row r="489" spans="1:31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</row>
    <row r="490" spans="1:31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</row>
    <row r="491" spans="1:3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spans="1:31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</row>
    <row r="493" spans="1:31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</row>
    <row r="494" spans="1:31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</row>
    <row r="495" spans="1:31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</row>
    <row r="496" spans="1:31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</row>
    <row r="497" spans="1:31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</row>
    <row r="498" spans="1:31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</row>
    <row r="499" spans="1:31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spans="1:31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</row>
    <row r="501" spans="1:3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</row>
    <row r="502" spans="1:31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</row>
    <row r="503" spans="1:31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</row>
    <row r="504" spans="1:31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</row>
    <row r="505" spans="1:31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</row>
    <row r="506" spans="1:31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</row>
    <row r="507" spans="1:31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spans="1:31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</row>
    <row r="509" spans="1:31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</row>
    <row r="510" spans="1:31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</row>
    <row r="511" spans="1:3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</row>
    <row r="512" spans="1:31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</row>
    <row r="513" spans="1:31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</row>
    <row r="514" spans="1:31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</row>
    <row r="515" spans="1:31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spans="1:31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</row>
    <row r="517" spans="1:31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</row>
    <row r="518" spans="1:31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</row>
    <row r="519" spans="1:31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</row>
    <row r="520" spans="1:31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</row>
    <row r="521" spans="1:3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</row>
    <row r="522" spans="1:31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</row>
    <row r="523" spans="1:31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spans="1:31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</row>
    <row r="525" spans="1:31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</row>
    <row r="526" spans="1:31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</row>
    <row r="527" spans="1:31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</row>
    <row r="528" spans="1:31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</row>
    <row r="529" spans="1:31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</row>
    <row r="530" spans="1:31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</row>
    <row r="531" spans="1: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spans="1:31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</row>
    <row r="533" spans="1:31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</row>
    <row r="534" spans="1:31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</row>
    <row r="535" spans="1:31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</row>
    <row r="536" spans="1:31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</row>
    <row r="537" spans="1:31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</row>
    <row r="538" spans="1:31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</row>
    <row r="539" spans="1:31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spans="1:31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</row>
    <row r="541" spans="1:3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</row>
    <row r="542" spans="1:31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</row>
    <row r="543" spans="1:31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</row>
    <row r="544" spans="1:31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</row>
    <row r="545" spans="1:31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</row>
    <row r="546" spans="1:31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</row>
    <row r="547" spans="1:31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spans="1:31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</row>
    <row r="549" spans="1:31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</row>
    <row r="550" spans="1:31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</row>
    <row r="551" spans="1:3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</row>
    <row r="552" spans="1:31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</row>
    <row r="553" spans="1:31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</row>
    <row r="554" spans="1:31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</row>
    <row r="555" spans="1:31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spans="1:31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</row>
    <row r="557" spans="1:31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</row>
    <row r="558" spans="1:31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</row>
    <row r="559" spans="1:31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</row>
    <row r="560" spans="1:31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spans="1:3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</row>
    <row r="562" spans="1:31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</row>
    <row r="563" spans="1:31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spans="1:31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</row>
    <row r="565" spans="1:31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</row>
    <row r="566" spans="1:31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</row>
    <row r="567" spans="1:31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</row>
    <row r="568" spans="1:31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</row>
    <row r="569" spans="1:31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</row>
    <row r="570" spans="1:31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</row>
    <row r="571" spans="1:3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spans="1:31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</row>
    <row r="573" spans="1:31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</row>
    <row r="574" spans="1:31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</row>
    <row r="575" spans="1:31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</row>
    <row r="576" spans="1:31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</row>
    <row r="577" spans="1:31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</row>
    <row r="578" spans="1:31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</row>
    <row r="579" spans="1:31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spans="1:31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</row>
    <row r="581" spans="1:3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</row>
    <row r="582" spans="1:31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</row>
    <row r="583" spans="1:31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</row>
    <row r="584" spans="1:31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</row>
    <row r="585" spans="1:31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</row>
    <row r="586" spans="1:31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</row>
    <row r="587" spans="1:31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</row>
    <row r="588" spans="1:31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</row>
    <row r="589" spans="1:31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</row>
    <row r="590" spans="1:31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</row>
    <row r="591" spans="1:3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</row>
    <row r="592" spans="1:31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</row>
    <row r="593" spans="1:31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</row>
    <row r="594" spans="1:31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</row>
    <row r="595" spans="1:31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</row>
    <row r="596" spans="1:31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</row>
    <row r="597" spans="1:31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spans="1:31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</row>
    <row r="599" spans="1:31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</row>
    <row r="600" spans="1:31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</row>
    <row r="601" spans="1:3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</row>
    <row r="602" spans="1:31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</row>
    <row r="603" spans="1:31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</row>
    <row r="604" spans="1:31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</row>
    <row r="605" spans="1:31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</row>
    <row r="606" spans="1:31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</row>
    <row r="607" spans="1:31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</row>
    <row r="608" spans="1:31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</row>
    <row r="609" spans="1:31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</row>
    <row r="610" spans="1:31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</row>
    <row r="611" spans="1:3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</row>
    <row r="612" spans="1:31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</row>
    <row r="613" spans="1:31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</row>
    <row r="614" spans="1:31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</row>
    <row r="615" spans="1:31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</row>
    <row r="616" spans="1:31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</row>
    <row r="617" spans="1:31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</row>
    <row r="618" spans="1:31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</row>
    <row r="619" spans="1:31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</row>
    <row r="620" spans="1:31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spans="1:3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</row>
    <row r="622" spans="1:31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</row>
    <row r="623" spans="1:31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</row>
    <row r="624" spans="1:31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spans="1:31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spans="1:31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</row>
    <row r="627" spans="1:31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spans="1:31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spans="1:31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</row>
    <row r="630" spans="1:31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</row>
    <row r="631" spans="1: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</row>
    <row r="632" spans="1:31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</row>
    <row r="633" spans="1:31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</row>
    <row r="634" spans="1:31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spans="1:31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</row>
    <row r="636" spans="1:31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spans="1:31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</row>
    <row r="638" spans="1:31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</row>
    <row r="639" spans="1:31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</row>
    <row r="640" spans="1:31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</row>
    <row r="641" spans="1:3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</row>
    <row r="642" spans="1:31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</row>
    <row r="643" spans="1:31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</row>
    <row r="644" spans="1:31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spans="1:31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</row>
    <row r="646" spans="1:31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</row>
    <row r="647" spans="1:31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</row>
    <row r="648" spans="1:31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</row>
    <row r="649" spans="1:31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</row>
    <row r="650" spans="1:31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</row>
    <row r="651" spans="1:3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</row>
    <row r="652" spans="1:31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spans="1:31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</row>
    <row r="654" spans="1:31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</row>
    <row r="655" spans="1:31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</row>
    <row r="656" spans="1:31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</row>
    <row r="657" spans="1:31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</row>
    <row r="658" spans="1:31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</row>
    <row r="659" spans="1:31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</row>
    <row r="660" spans="1:31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spans="1:3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</row>
    <row r="662" spans="1:31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</row>
    <row r="663" spans="1:31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</row>
    <row r="664" spans="1:31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</row>
    <row r="665" spans="1:31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</row>
    <row r="666" spans="1:31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</row>
    <row r="667" spans="1:31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</row>
    <row r="668" spans="1:31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spans="1:31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</row>
    <row r="670" spans="1:31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</row>
    <row r="671" spans="1:3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spans="1:31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</row>
    <row r="673" spans="1:31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</row>
    <row r="674" spans="1:31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</row>
    <row r="675" spans="1:31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</row>
    <row r="676" spans="1:31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spans="1:31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</row>
    <row r="678" spans="1:31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</row>
    <row r="679" spans="1:31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</row>
    <row r="680" spans="1:31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</row>
    <row r="681" spans="1:3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</row>
    <row r="682" spans="1:31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</row>
    <row r="683" spans="1:31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</row>
    <row r="684" spans="1:31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spans="1:31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</row>
    <row r="686" spans="1:31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</row>
    <row r="687" spans="1:31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</row>
    <row r="688" spans="1:31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</row>
    <row r="689" spans="1:31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</row>
    <row r="690" spans="1:31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</row>
    <row r="691" spans="1:3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</row>
    <row r="692" spans="1:31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spans="1:31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</row>
    <row r="694" spans="1:31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</row>
    <row r="695" spans="1:31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</row>
    <row r="696" spans="1:31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</row>
    <row r="697" spans="1:31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</row>
    <row r="698" spans="1:31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</row>
    <row r="699" spans="1:31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</row>
    <row r="700" spans="1:31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spans="1:3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</row>
    <row r="702" spans="1:31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</row>
    <row r="703" spans="1:31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</row>
    <row r="704" spans="1:31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</row>
    <row r="705" spans="1:31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</row>
    <row r="706" spans="1:31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</row>
    <row r="707" spans="1:31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</row>
    <row r="708" spans="1:31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spans="1:31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</row>
    <row r="710" spans="1:31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</row>
    <row r="711" spans="1:3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</row>
    <row r="712" spans="1:31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</row>
    <row r="713" spans="1:31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</row>
    <row r="714" spans="1:31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</row>
    <row r="715" spans="1:31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</row>
    <row r="716" spans="1:31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spans="1:31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</row>
    <row r="718" spans="1:31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</row>
    <row r="719" spans="1:31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</row>
    <row r="720" spans="1:31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</row>
    <row r="721" spans="1:3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</row>
    <row r="722" spans="1:31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</row>
    <row r="723" spans="1:31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</row>
    <row r="724" spans="1:31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spans="1:31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</row>
    <row r="726" spans="1:31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</row>
    <row r="727" spans="1:31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</row>
    <row r="728" spans="1:31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</row>
    <row r="729" spans="1:31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</row>
    <row r="730" spans="1:31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</row>
    <row r="731" spans="1: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</row>
    <row r="732" spans="1:31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spans="1:31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</row>
    <row r="734" spans="1:31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</row>
    <row r="735" spans="1:31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</row>
    <row r="736" spans="1:31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</row>
    <row r="737" spans="1:31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</row>
    <row r="738" spans="1:31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</row>
    <row r="739" spans="1:31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</row>
    <row r="740" spans="1:31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spans="1:3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</row>
    <row r="742" spans="1:31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</row>
    <row r="743" spans="1:31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</row>
    <row r="744" spans="1:31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</row>
    <row r="745" spans="1:31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spans="1:31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</row>
    <row r="747" spans="1:31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</row>
    <row r="748" spans="1:31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spans="1:31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</row>
    <row r="750" spans="1:31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</row>
    <row r="751" spans="1:3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</row>
    <row r="752" spans="1:31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</row>
    <row r="753" spans="1:31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</row>
    <row r="754" spans="1:31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</row>
    <row r="755" spans="1:31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</row>
    <row r="756" spans="1:31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spans="1:31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</row>
    <row r="758" spans="1:31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</row>
    <row r="759" spans="1:31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</row>
    <row r="760" spans="1:31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</row>
    <row r="761" spans="1:3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</row>
    <row r="762" spans="1:31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</row>
    <row r="763" spans="1:31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</row>
    <row r="764" spans="1:31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</row>
    <row r="765" spans="1:31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</row>
    <row r="766" spans="1:31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</row>
    <row r="767" spans="1:31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</row>
    <row r="768" spans="1:31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</row>
    <row r="769" spans="1:31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</row>
    <row r="770" spans="1:31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</row>
    <row r="771" spans="1:3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</row>
    <row r="772" spans="1:31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</row>
    <row r="773" spans="1:31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</row>
    <row r="774" spans="1:31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</row>
    <row r="775" spans="1:31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</row>
    <row r="776" spans="1:31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</row>
    <row r="777" spans="1:31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</row>
    <row r="778" spans="1:31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</row>
    <row r="779" spans="1:31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</row>
    <row r="780" spans="1:31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</row>
    <row r="781" spans="1:3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</row>
    <row r="782" spans="1:31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spans="1:31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</row>
    <row r="784" spans="1:31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</row>
    <row r="785" spans="1:31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</row>
    <row r="786" spans="1:31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</row>
    <row r="787" spans="1:31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</row>
    <row r="788" spans="1:31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</row>
    <row r="789" spans="1:31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</row>
    <row r="790" spans="1:31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</row>
    <row r="791" spans="1:3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</row>
    <row r="792" spans="1:31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</row>
    <row r="793" spans="1:31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spans="1:31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</row>
    <row r="795" spans="1:31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</row>
    <row r="796" spans="1:31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</row>
    <row r="797" spans="1:31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</row>
    <row r="798" spans="1:31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</row>
    <row r="799" spans="1:31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</row>
    <row r="800" spans="1:31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</row>
    <row r="801" spans="1:3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spans="1:31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</row>
    <row r="803" spans="1:31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</row>
    <row r="804" spans="1:31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</row>
    <row r="805" spans="1:31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</row>
    <row r="806" spans="1:31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</row>
    <row r="807" spans="1:31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</row>
    <row r="808" spans="1:31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</row>
    <row r="809" spans="1:31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</row>
    <row r="810" spans="1:31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</row>
    <row r="811" spans="1:3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</row>
    <row r="812" spans="1:31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</row>
    <row r="813" spans="1:31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</row>
    <row r="814" spans="1:31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</row>
    <row r="815" spans="1:31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</row>
    <row r="816" spans="1:31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</row>
    <row r="817" spans="1:31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</row>
    <row r="818" spans="1:31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</row>
    <row r="819" spans="1:31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spans="1:31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</row>
    <row r="821" spans="1:3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</row>
    <row r="822" spans="1:31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</row>
    <row r="823" spans="1:31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</row>
    <row r="824" spans="1:31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</row>
    <row r="825" spans="1:31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</row>
    <row r="826" spans="1:31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</row>
    <row r="827" spans="1:31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</row>
    <row r="828" spans="1:31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</row>
    <row r="829" spans="1:31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</row>
    <row r="830" spans="1:31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</row>
    <row r="831" spans="1: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</row>
    <row r="832" spans="1:31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</row>
    <row r="833" spans="1:31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</row>
    <row r="834" spans="1:31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</row>
    <row r="835" spans="1:31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</row>
    <row r="836" spans="1:31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</row>
    <row r="837" spans="1:31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</row>
    <row r="838" spans="1:31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</row>
    <row r="839" spans="1:31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</row>
    <row r="840" spans="1:31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</row>
    <row r="841" spans="1:3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</row>
    <row r="842" spans="1:31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spans="1:31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</row>
    <row r="844" spans="1:31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</row>
    <row r="845" spans="1:31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</row>
    <row r="846" spans="1:31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</row>
    <row r="847" spans="1:31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</row>
    <row r="848" spans="1:31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</row>
    <row r="849" spans="1:31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</row>
    <row r="850" spans="1:31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spans="1:3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</row>
    <row r="852" spans="1:31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</row>
    <row r="853" spans="1:31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</row>
    <row r="854" spans="1:31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</row>
    <row r="855" spans="1:31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</row>
    <row r="856" spans="1:31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spans="1:31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</row>
    <row r="858" spans="1:31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spans="1:31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</row>
    <row r="860" spans="1:31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</row>
    <row r="861" spans="1:3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</row>
    <row r="862" spans="1:31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</row>
    <row r="863" spans="1:31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</row>
    <row r="864" spans="1:31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</row>
    <row r="865" spans="1:31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</row>
    <row r="866" spans="1:31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spans="1:31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</row>
    <row r="868" spans="1:31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</row>
    <row r="869" spans="1:31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</row>
    <row r="870" spans="1:31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</row>
    <row r="871" spans="1:3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</row>
    <row r="872" spans="1:31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</row>
    <row r="873" spans="1:31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</row>
    <row r="874" spans="1:31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spans="1:31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</row>
    <row r="876" spans="1:31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</row>
    <row r="877" spans="1:31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</row>
    <row r="878" spans="1:31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</row>
    <row r="879" spans="1:31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</row>
    <row r="880" spans="1:31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</row>
    <row r="881" spans="1:3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</row>
    <row r="882" spans="1:31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spans="1:31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</row>
    <row r="884" spans="1:31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</row>
    <row r="885" spans="1:31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</row>
    <row r="886" spans="1:31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</row>
    <row r="887" spans="1:31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</row>
    <row r="888" spans="1:31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</row>
    <row r="889" spans="1:31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</row>
    <row r="890" spans="1:31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spans="1:3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</row>
    <row r="892" spans="1:31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</row>
    <row r="893" spans="1:31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</row>
    <row r="894" spans="1:31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</row>
    <row r="895" spans="1:31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</row>
    <row r="896" spans="1:31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</row>
    <row r="897" spans="1:31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</row>
    <row r="898" spans="1:31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spans="1:31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</row>
    <row r="900" spans="1:31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</row>
    <row r="901" spans="1:3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</row>
    <row r="902" spans="1:31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</row>
    <row r="903" spans="1:31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</row>
    <row r="904" spans="1:31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</row>
    <row r="905" spans="1:31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</row>
    <row r="906" spans="1:31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spans="1:31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</row>
    <row r="908" spans="1:31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</row>
    <row r="909" spans="1:31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</row>
    <row r="910" spans="1:31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</row>
    <row r="911" spans="1:3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</row>
    <row r="912" spans="1:31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</row>
    <row r="913" spans="1:31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</row>
    <row r="914" spans="1:31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spans="1:31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</row>
    <row r="916" spans="1:31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</row>
    <row r="917" spans="1:31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</row>
    <row r="918" spans="1:31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</row>
    <row r="919" spans="1:31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</row>
    <row r="920" spans="1:31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</row>
    <row r="921" spans="1:3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</row>
    <row r="922" spans="1:31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spans="1:31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</row>
    <row r="924" spans="1:31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</row>
    <row r="925" spans="1:31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</row>
    <row r="926" spans="1:31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</row>
    <row r="927" spans="1:31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</row>
    <row r="928" spans="1:31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</row>
    <row r="929" spans="1:31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</row>
    <row r="930" spans="1:31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spans="1: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</row>
    <row r="932" spans="1:31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</row>
    <row r="933" spans="1:31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</row>
    <row r="934" spans="1:31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</row>
    <row r="935" spans="1:31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</row>
    <row r="936" spans="1:31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</row>
    <row r="937" spans="1:31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</row>
    <row r="938" spans="1:31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spans="1:31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</row>
    <row r="940" spans="1:31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</row>
    <row r="941" spans="1:3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</row>
    <row r="942" spans="1:31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</row>
    <row r="943" spans="1:31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</row>
    <row r="944" spans="1:31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</row>
    <row r="945" spans="1:31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</row>
    <row r="946" spans="1:31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spans="1:31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</row>
    <row r="948" spans="1:31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</row>
    <row r="949" spans="1:31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</row>
    <row r="950" spans="1:31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</row>
    <row r="951" spans="1:3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</row>
    <row r="952" spans="1:31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</row>
    <row r="953" spans="1:31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</row>
    <row r="954" spans="1:31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</row>
    <row r="955" spans="1:31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</row>
    <row r="956" spans="1:31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</row>
    <row r="957" spans="1:31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</row>
    <row r="958" spans="1:31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</row>
    <row r="959" spans="1:31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</row>
    <row r="960" spans="1:31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</row>
    <row r="961" spans="1:3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</row>
    <row r="962" spans="1:31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</row>
    <row r="963" spans="1:31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</row>
    <row r="964" spans="1:31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</row>
    <row r="965" spans="1:31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</row>
    <row r="966" spans="1:31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</row>
    <row r="967" spans="1:31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spans="1:31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</row>
    <row r="969" spans="1:31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</row>
    <row r="970" spans="1:31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</row>
    <row r="971" spans="1:3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</row>
    <row r="972" spans="1:31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</row>
    <row r="973" spans="1:31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</row>
    <row r="974" spans="1:31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</row>
    <row r="975" spans="1:31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</row>
    <row r="976" spans="1:31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</row>
    <row r="977" spans="1:31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</row>
    <row r="978" spans="1:31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</row>
    <row r="979" spans="1:31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</row>
    <row r="980" spans="1:31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</row>
    <row r="981" spans="1:3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</row>
    <row r="982" spans="1:31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</row>
    <row r="983" spans="1:31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spans="1:31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</row>
    <row r="985" spans="1:31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</row>
    <row r="986" spans="1:31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</row>
    <row r="987" spans="1:31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</row>
    <row r="988" spans="1:31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</row>
    <row r="989" spans="1:31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</row>
    <row r="990" spans="1:31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</row>
    <row r="991" spans="1:3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</row>
    <row r="992" spans="1:31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</row>
    <row r="993" spans="1:31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</row>
    <row r="994" spans="1:31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</row>
    <row r="995" spans="1:31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</row>
    <row r="996" spans="1:31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</row>
    <row r="997" spans="1:31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</row>
    <row r="998" spans="1:31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</row>
    <row r="999" spans="1:31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</row>
    <row r="1000" spans="1:31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</row>
  </sheetData>
  <phoneticPr fontId="12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30" width="6.875" customWidth="1"/>
    <col min="31" max="31" width="7" customWidth="1"/>
  </cols>
  <sheetData>
    <row r="1" spans="1:31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 t="s">
        <v>195</v>
      </c>
      <c r="T1" s="23">
        <f>COUNT(C5:N56)</f>
        <v>588</v>
      </c>
      <c r="U1" s="23"/>
      <c r="V1" s="23" t="s">
        <v>253</v>
      </c>
      <c r="W1" s="23">
        <f>COUNT(C5:N56)-W2</f>
        <v>551</v>
      </c>
      <c r="X1" s="23"/>
      <c r="Y1" s="23"/>
      <c r="Z1" s="23"/>
      <c r="AA1" s="23"/>
      <c r="AB1" s="23"/>
      <c r="AC1" s="23"/>
      <c r="AD1" s="23"/>
      <c r="AE1" s="23"/>
    </row>
    <row r="2" spans="1:31" ht="19.5" customHeight="1">
      <c r="A2" s="332"/>
      <c r="B2" s="23"/>
      <c r="C2" s="333" t="s">
        <v>256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 t="s">
        <v>224</v>
      </c>
      <c r="T2" s="23">
        <f>COUNTBLANK(C5:N56)-12*2</f>
        <v>12</v>
      </c>
      <c r="U2" s="23"/>
      <c r="V2" s="31" t="s">
        <v>255</v>
      </c>
      <c r="W2" s="23">
        <f>COUNT(S5:AD56)</f>
        <v>37</v>
      </c>
      <c r="X2" s="23"/>
      <c r="Y2" s="23"/>
      <c r="Z2" s="23"/>
      <c r="AA2" s="23"/>
      <c r="AB2" s="23"/>
      <c r="AC2" s="23"/>
      <c r="AD2" s="23"/>
      <c r="AE2" s="23"/>
    </row>
    <row r="3" spans="1:31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>
        <f t="shared" ref="S3:AD3" si="0">COUNT(S5:S56)</f>
        <v>4</v>
      </c>
      <c r="T3" s="23">
        <f t="shared" si="0"/>
        <v>4</v>
      </c>
      <c r="U3" s="23">
        <f t="shared" si="0"/>
        <v>0</v>
      </c>
      <c r="V3" s="23">
        <f t="shared" si="0"/>
        <v>2</v>
      </c>
      <c r="W3" s="23">
        <f t="shared" si="0"/>
        <v>4</v>
      </c>
      <c r="X3" s="23">
        <f t="shared" si="0"/>
        <v>5</v>
      </c>
      <c r="Y3" s="23">
        <f t="shared" si="0"/>
        <v>3</v>
      </c>
      <c r="Z3" s="23">
        <f t="shared" si="0"/>
        <v>2</v>
      </c>
      <c r="AA3" s="23">
        <f t="shared" si="0"/>
        <v>5</v>
      </c>
      <c r="AB3" s="23">
        <f t="shared" si="0"/>
        <v>4</v>
      </c>
      <c r="AC3" s="23">
        <f t="shared" si="0"/>
        <v>3</v>
      </c>
      <c r="AD3" s="23">
        <f t="shared" si="0"/>
        <v>1</v>
      </c>
      <c r="AE3" s="23"/>
    </row>
    <row r="4" spans="1:31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334" t="s">
        <v>198</v>
      </c>
      <c r="T4" s="335" t="s">
        <v>199</v>
      </c>
      <c r="U4" s="335" t="s">
        <v>200</v>
      </c>
      <c r="V4" s="335" t="s">
        <v>201</v>
      </c>
      <c r="W4" s="335" t="s">
        <v>202</v>
      </c>
      <c r="X4" s="335" t="s">
        <v>203</v>
      </c>
      <c r="Y4" s="335" t="s">
        <v>204</v>
      </c>
      <c r="Z4" s="335" t="s">
        <v>205</v>
      </c>
      <c r="AA4" s="335" t="s">
        <v>206</v>
      </c>
      <c r="AB4" s="335" t="s">
        <v>207</v>
      </c>
      <c r="AC4" s="335" t="s">
        <v>208</v>
      </c>
      <c r="AD4" s="336" t="s">
        <v>209</v>
      </c>
      <c r="AE4" s="23"/>
    </row>
    <row r="5" spans="1:31" ht="19.5" customHeight="1">
      <c r="A5" s="110">
        <v>1</v>
      </c>
      <c r="B5" s="214" t="s">
        <v>2</v>
      </c>
      <c r="C5" s="119">
        <v>-5.7672263985381154</v>
      </c>
      <c r="D5" s="120">
        <v>-3.8689573895439864</v>
      </c>
      <c r="E5" s="120">
        <v>-3.0287796225589956</v>
      </c>
      <c r="F5" s="120">
        <v>-3.1965211302641054</v>
      </c>
      <c r="G5" s="120">
        <v>-2.3532081981569375</v>
      </c>
      <c r="H5" s="120">
        <v>-0.26563619231620883</v>
      </c>
      <c r="I5" s="120">
        <v>2.2588511475823227</v>
      </c>
      <c r="J5" s="120">
        <v>-0.61489371714246255</v>
      </c>
      <c r="K5" s="120">
        <v>2.8124518361777868</v>
      </c>
      <c r="L5" s="120">
        <v>3.0348243427983808</v>
      </c>
      <c r="M5" s="120">
        <v>3.5524823136944077</v>
      </c>
      <c r="N5" s="121">
        <v>2.0047336927733705</v>
      </c>
      <c r="O5" s="122">
        <f t="shared" ref="O5:O16" si="1">MAX(C5:N5)</f>
        <v>3.5524823136944077</v>
      </c>
      <c r="P5" s="175">
        <f t="shared" ref="P5:P16" si="2">MIN(C5:N5)</f>
        <v>-5.7672263985381154</v>
      </c>
      <c r="Q5" s="122">
        <f t="shared" ref="Q5:Q16" si="3">AVERAGE(C5:N5)</f>
        <v>-0.45265660962454524</v>
      </c>
      <c r="R5" s="23"/>
      <c r="S5" s="344" t="str">
        <f>IF(ABS(C5)&lt;9,"",IF(AND(EC!C5&lt;3,ABS(C5)&lt;13),"",IF(AND(EC!C5&lt;0.5,ABS(C5)&lt;20),"",C5)))</f>
        <v/>
      </c>
      <c r="T5" s="345" t="str">
        <f>IF(ABS(D5)&lt;9,"",IF(AND(EC!D5&lt;3,ABS(D5)&lt;13),"",IF(AND(EC!D5&lt;0.5,ABS(D5)&lt;20),"",D5)))</f>
        <v/>
      </c>
      <c r="U5" s="345" t="str">
        <f>IF(ABS(E5)&lt;9,"",IF(AND(EC!E5&lt;3,ABS(E5)&lt;13),"",IF(AND(EC!E5&lt;0.5,ABS(E5)&lt;20),"",E5)))</f>
        <v/>
      </c>
      <c r="V5" s="345" t="str">
        <f>IF(ABS(F5)&lt;9,"",IF(AND(EC!F5&lt;3,ABS(F5)&lt;13),"",IF(AND(EC!F5&lt;0.5,ABS(F5)&lt;20),"",F5)))</f>
        <v/>
      </c>
      <c r="W5" s="345" t="str">
        <f>IF(ABS(G5)&lt;9,"",IF(AND(EC!G5&lt;3,ABS(G5)&lt;13),"",IF(AND(EC!G5&lt;0.5,ABS(G5)&lt;20),"",G5)))</f>
        <v/>
      </c>
      <c r="X5" s="345" t="str">
        <f>IF(ABS(H5)&lt;9,"",IF(AND(EC!H5&lt;3,ABS(H5)&lt;13),"",IF(AND(EC!H5&lt;0.5,ABS(H5)&lt;20),"",H5)))</f>
        <v/>
      </c>
      <c r="Y5" s="345" t="str">
        <f>IF(ABS(I5)&lt;9,"",IF(AND(EC!I5&lt;3,ABS(I5)&lt;13),"",IF(AND(EC!I5&lt;0.5,ABS(I5)&lt;20),"",I5)))</f>
        <v/>
      </c>
      <c r="Z5" s="345" t="str">
        <f>IF(ABS(J5)&lt;9,"",IF(AND(EC!J5&lt;3,ABS(J5)&lt;13),"",IF(AND(EC!J5&lt;0.5,ABS(J5)&lt;20),"",J5)))</f>
        <v/>
      </c>
      <c r="AA5" s="345" t="str">
        <f>IF(ABS(K5)&lt;9,"",IF(AND(EC!K5&lt;3,ABS(K5)&lt;13),"",IF(AND(EC!K5&lt;0.5,ABS(K5)&lt;20),"",K5)))</f>
        <v/>
      </c>
      <c r="AB5" s="345" t="str">
        <f>IF(ABS(L5)&lt;9,"",IF(AND(EC!L5&lt;3,ABS(L5)&lt;13),"",IF(AND(EC!L5&lt;0.5,ABS(L5)&lt;20),"",L5)))</f>
        <v/>
      </c>
      <c r="AC5" s="345" t="str">
        <f>IF(ABS(M5)&lt;9,"",IF(AND(EC!M5&lt;3,ABS(M5)&lt;13),"",IF(AND(EC!M5&lt;0.5,ABS(M5)&lt;20),"",M5)))</f>
        <v/>
      </c>
      <c r="AD5" s="346" t="str">
        <f>IF(ABS(N5)&lt;9,"",IF(AND(EC!N5&lt;3,ABS(N5)&lt;13),"",IF(AND(EC!N5&lt;0.5,ABS(N5)&lt;20),"",N5)))</f>
        <v/>
      </c>
      <c r="AE5" s="23">
        <f t="shared" ref="AE5:AE16" si="4">COUNT(S5:AD5)</f>
        <v>0</v>
      </c>
    </row>
    <row r="6" spans="1:31" ht="19.5" customHeight="1">
      <c r="A6" s="123">
        <v>2</v>
      </c>
      <c r="B6" s="214" t="s">
        <v>4</v>
      </c>
      <c r="C6" s="119">
        <v>-13.090279222793543</v>
      </c>
      <c r="D6" s="120">
        <v>4.8468583201138191</v>
      </c>
      <c r="E6" s="120">
        <v>-9.7493609397077066</v>
      </c>
      <c r="F6" s="120">
        <v>-6.7480526983696008</v>
      </c>
      <c r="G6" s="120">
        <v>-0.7299151564781523</v>
      </c>
      <c r="H6" s="120">
        <v>3.1175961987867686</v>
      </c>
      <c r="I6" s="120">
        <v>0.67154037820530466</v>
      </c>
      <c r="J6" s="120">
        <v>1.6425399407100756</v>
      </c>
      <c r="K6" s="120">
        <v>-1.3454962947846514</v>
      </c>
      <c r="L6" s="120">
        <v>-1.6939537115109731</v>
      </c>
      <c r="M6" s="120">
        <v>16.083171664439558</v>
      </c>
      <c r="N6" s="121">
        <v>-0.86450493602662726</v>
      </c>
      <c r="O6" s="119">
        <f t="shared" si="1"/>
        <v>16.083171664439558</v>
      </c>
      <c r="P6" s="120">
        <f t="shared" si="2"/>
        <v>-13.090279222793543</v>
      </c>
      <c r="Q6" s="119">
        <f t="shared" si="3"/>
        <v>-0.65498803811797757</v>
      </c>
      <c r="R6" s="23"/>
      <c r="S6" s="344">
        <f>IF(ABS(C6)&lt;9,"",IF(AND(EC!C6&lt;3,ABS(C6)&lt;13),"",IF(AND(EC!C6&lt;0.5,ABS(C6)&lt;20),"",C6)))</f>
        <v>-13.090279222793543</v>
      </c>
      <c r="T6" s="345" t="str">
        <f>IF(ABS(D6)&lt;9,"",IF(AND(EC!D6&lt;3,ABS(D6)&lt;13),"",IF(AND(EC!D6&lt;0.5,ABS(D6)&lt;20),"",D6)))</f>
        <v/>
      </c>
      <c r="U6" s="345" t="str">
        <f>IF(ABS(E6)&lt;9,"",IF(AND(EC!E6&lt;3,ABS(E6)&lt;13),"",IF(AND(EC!E6&lt;0.5,ABS(E6)&lt;20),"",E6)))</f>
        <v/>
      </c>
      <c r="V6" s="345" t="str">
        <f>IF(ABS(F6)&lt;9,"",IF(AND(EC!F6&lt;3,ABS(F6)&lt;13),"",IF(AND(EC!F6&lt;0.5,ABS(F6)&lt;20),"",F6)))</f>
        <v/>
      </c>
      <c r="W6" s="345" t="str">
        <f>IF(ABS(G6)&lt;9,"",IF(AND(EC!G6&lt;3,ABS(G6)&lt;13),"",IF(AND(EC!G6&lt;0.5,ABS(G6)&lt;20),"",G6)))</f>
        <v/>
      </c>
      <c r="X6" s="345" t="str">
        <f>IF(ABS(H6)&lt;9,"",IF(AND(EC!H6&lt;3,ABS(H6)&lt;13),"",IF(AND(EC!H6&lt;0.5,ABS(H6)&lt;20),"",H6)))</f>
        <v/>
      </c>
      <c r="Y6" s="345" t="str">
        <f>IF(ABS(I6)&lt;9,"",IF(AND(EC!I6&lt;3,ABS(I6)&lt;13),"",IF(AND(EC!I6&lt;0.5,ABS(I6)&lt;20),"",I6)))</f>
        <v/>
      </c>
      <c r="Z6" s="345" t="str">
        <f>IF(ABS(J6)&lt;9,"",IF(AND(EC!J6&lt;3,ABS(J6)&lt;13),"",IF(AND(EC!J6&lt;0.5,ABS(J6)&lt;20),"",J6)))</f>
        <v/>
      </c>
      <c r="AA6" s="345" t="str">
        <f>IF(ABS(K6)&lt;9,"",IF(AND(EC!K6&lt;3,ABS(K6)&lt;13),"",IF(AND(EC!K6&lt;0.5,ABS(K6)&lt;20),"",K6)))</f>
        <v/>
      </c>
      <c r="AB6" s="345" t="str">
        <f>IF(ABS(L6)&lt;9,"",IF(AND(EC!L6&lt;3,ABS(L6)&lt;13),"",IF(AND(EC!L6&lt;0.5,ABS(L6)&lt;20),"",L6)))</f>
        <v/>
      </c>
      <c r="AC6" s="345">
        <f>IF(ABS(M6)&lt;9,"",IF(AND(EC!M6&lt;3,ABS(M6)&lt;13),"",IF(AND(EC!M6&lt;0.5,ABS(M6)&lt;20),"",M6)))</f>
        <v>16.083171664439558</v>
      </c>
      <c r="AD6" s="346" t="str">
        <f>IF(ABS(N6)&lt;9,"",IF(AND(EC!N6&lt;3,ABS(N6)&lt;13),"",IF(AND(EC!N6&lt;0.5,ABS(N6)&lt;20),"",N6)))</f>
        <v/>
      </c>
      <c r="AE6" s="23">
        <f t="shared" si="4"/>
        <v>2</v>
      </c>
    </row>
    <row r="7" spans="1:31" ht="19.5" customHeight="1">
      <c r="A7" s="123">
        <v>3</v>
      </c>
      <c r="B7" s="214" t="s">
        <v>6</v>
      </c>
      <c r="C7" s="119">
        <v>-5.7011242235907886</v>
      </c>
      <c r="D7" s="120">
        <v>-4.7433957538979268</v>
      </c>
      <c r="E7" s="120">
        <v>-4.2489223080144374</v>
      </c>
      <c r="F7" s="120">
        <v>-5.5068469375144611</v>
      </c>
      <c r="G7" s="120">
        <v>-7.0482925263104663</v>
      </c>
      <c r="H7" s="120">
        <v>-2.9626375771872557</v>
      </c>
      <c r="I7" s="120">
        <v>-1.7627672805769103</v>
      </c>
      <c r="J7" s="120">
        <v>-1.0193793836680314</v>
      </c>
      <c r="K7" s="120">
        <v>-0.99621104192009102</v>
      </c>
      <c r="L7" s="120">
        <v>-1.0680293653568371</v>
      </c>
      <c r="M7" s="120">
        <v>-1.0461437949810586</v>
      </c>
      <c r="N7" s="121">
        <v>-2.2772436314016242</v>
      </c>
      <c r="O7" s="119">
        <f t="shared" si="1"/>
        <v>-0.99621104192009102</v>
      </c>
      <c r="P7" s="120">
        <f t="shared" si="2"/>
        <v>-7.0482925263104663</v>
      </c>
      <c r="Q7" s="119">
        <f t="shared" si="3"/>
        <v>-3.1984161520349903</v>
      </c>
      <c r="R7" s="23"/>
      <c r="S7" s="344" t="str">
        <f>IF(ABS(C7)&lt;9,"",IF(AND(EC!C7&lt;3,ABS(C7)&lt;13),"",IF(AND(EC!C7&lt;0.5,ABS(C7)&lt;20),"",C7)))</f>
        <v/>
      </c>
      <c r="T7" s="345" t="str">
        <f>IF(ABS(D7)&lt;9,"",IF(AND(EC!D7&lt;3,ABS(D7)&lt;13),"",IF(AND(EC!D7&lt;0.5,ABS(D7)&lt;20),"",D7)))</f>
        <v/>
      </c>
      <c r="U7" s="345" t="str">
        <f>IF(ABS(E7)&lt;9,"",IF(AND(EC!E7&lt;3,ABS(E7)&lt;13),"",IF(AND(EC!E7&lt;0.5,ABS(E7)&lt;20),"",E7)))</f>
        <v/>
      </c>
      <c r="V7" s="345" t="str">
        <f>IF(ABS(F7)&lt;9,"",IF(AND(EC!F7&lt;3,ABS(F7)&lt;13),"",IF(AND(EC!F7&lt;0.5,ABS(F7)&lt;20),"",F7)))</f>
        <v/>
      </c>
      <c r="W7" s="345" t="str">
        <f>IF(ABS(G7)&lt;9,"",IF(AND(EC!G7&lt;3,ABS(G7)&lt;13),"",IF(AND(EC!G7&lt;0.5,ABS(G7)&lt;20),"",G7)))</f>
        <v/>
      </c>
      <c r="X7" s="345" t="str">
        <f>IF(ABS(H7)&lt;9,"",IF(AND(EC!H7&lt;3,ABS(H7)&lt;13),"",IF(AND(EC!H7&lt;0.5,ABS(H7)&lt;20),"",H7)))</f>
        <v/>
      </c>
      <c r="Y7" s="345" t="str">
        <f>IF(ABS(I7)&lt;9,"",IF(AND(EC!I7&lt;3,ABS(I7)&lt;13),"",IF(AND(EC!I7&lt;0.5,ABS(I7)&lt;20),"",I7)))</f>
        <v/>
      </c>
      <c r="Z7" s="345" t="str">
        <f>IF(ABS(J7)&lt;9,"",IF(AND(EC!J7&lt;3,ABS(J7)&lt;13),"",IF(AND(EC!J7&lt;0.5,ABS(J7)&lt;20),"",J7)))</f>
        <v/>
      </c>
      <c r="AA7" s="345" t="str">
        <f>IF(ABS(K7)&lt;9,"",IF(AND(EC!K7&lt;3,ABS(K7)&lt;13),"",IF(AND(EC!K7&lt;0.5,ABS(K7)&lt;20),"",K7)))</f>
        <v/>
      </c>
      <c r="AB7" s="345" t="str">
        <f>IF(ABS(L7)&lt;9,"",IF(AND(EC!L7&lt;3,ABS(L7)&lt;13),"",IF(AND(EC!L7&lt;0.5,ABS(L7)&lt;20),"",L7)))</f>
        <v/>
      </c>
      <c r="AC7" s="345" t="str">
        <f>IF(ABS(M7)&lt;9,"",IF(AND(EC!M7&lt;3,ABS(M7)&lt;13),"",IF(AND(EC!M7&lt;0.5,ABS(M7)&lt;20),"",M7)))</f>
        <v/>
      </c>
      <c r="AD7" s="346" t="str">
        <f>IF(ABS(N7)&lt;9,"",IF(AND(EC!N7&lt;3,ABS(N7)&lt;13),"",IF(AND(EC!N7&lt;0.5,ABS(N7)&lt;20),"",N7)))</f>
        <v/>
      </c>
      <c r="AE7" s="23">
        <f t="shared" si="4"/>
        <v>0</v>
      </c>
    </row>
    <row r="8" spans="1:31" ht="19.5" customHeight="1">
      <c r="A8" s="123">
        <v>4</v>
      </c>
      <c r="B8" s="214" t="s">
        <v>7</v>
      </c>
      <c r="C8" s="119">
        <v>-4.849043122837398</v>
      </c>
      <c r="D8" s="120">
        <v>-2.87511164487587</v>
      </c>
      <c r="E8" s="120">
        <v>-3.9670082296818299</v>
      </c>
      <c r="F8" s="120">
        <v>-10.037744022613216</v>
      </c>
      <c r="G8" s="120">
        <v>-0.24188778719126797</v>
      </c>
      <c r="H8" s="120">
        <v>-11.876585287568771</v>
      </c>
      <c r="I8" s="120">
        <v>-7.0509920742672199</v>
      </c>
      <c r="J8" s="120">
        <v>-9.3163799856028469</v>
      </c>
      <c r="K8" s="120">
        <v>-1.2847775102757317</v>
      </c>
      <c r="L8" s="120">
        <v>-1.9556632216674203</v>
      </c>
      <c r="M8" s="120">
        <v>-1.714978877360541</v>
      </c>
      <c r="N8" s="121">
        <v>-2.9010591919612825</v>
      </c>
      <c r="O8" s="119">
        <f t="shared" si="1"/>
        <v>-0.24188778719126797</v>
      </c>
      <c r="P8" s="120">
        <f t="shared" si="2"/>
        <v>-11.876585287568771</v>
      </c>
      <c r="Q8" s="119">
        <f t="shared" si="3"/>
        <v>-4.8392692463252827</v>
      </c>
      <c r="R8" s="23"/>
      <c r="S8" s="344" t="str">
        <f>IF(ABS(C8)&lt;9,"",IF(AND(EC!C8&lt;3,ABS(C8)&lt;13),"",IF(AND(EC!C8&lt;0.5,ABS(C8)&lt;20),"",C8)))</f>
        <v/>
      </c>
      <c r="T8" s="345" t="str">
        <f>IF(ABS(D8)&lt;9,"",IF(AND(EC!D8&lt;3,ABS(D8)&lt;13),"",IF(AND(EC!D8&lt;0.5,ABS(D8)&lt;20),"",D8)))</f>
        <v/>
      </c>
      <c r="U8" s="345" t="str">
        <f>IF(ABS(E8)&lt;9,"",IF(AND(EC!E8&lt;3,ABS(E8)&lt;13),"",IF(AND(EC!E8&lt;0.5,ABS(E8)&lt;20),"",E8)))</f>
        <v/>
      </c>
      <c r="V8" s="345" t="str">
        <f>IF(ABS(F8)&lt;9,"",IF(AND(EC!F8&lt;3,ABS(F8)&lt;13),"",IF(AND(EC!F8&lt;0.5,ABS(F8)&lt;20),"",F8)))</f>
        <v/>
      </c>
      <c r="W8" s="345" t="str">
        <f>IF(ABS(G8)&lt;9,"",IF(AND(EC!G8&lt;3,ABS(G8)&lt;13),"",IF(AND(EC!G8&lt;0.5,ABS(G8)&lt;20),"",G8)))</f>
        <v/>
      </c>
      <c r="X8" s="345" t="str">
        <f>IF(ABS(H8)&lt;9,"",IF(AND(EC!H8&lt;3,ABS(H8)&lt;13),"",IF(AND(EC!H8&lt;0.5,ABS(H8)&lt;20),"",H8)))</f>
        <v/>
      </c>
      <c r="Y8" s="345" t="str">
        <f>IF(ABS(I8)&lt;9,"",IF(AND(EC!I8&lt;3,ABS(I8)&lt;13),"",IF(AND(EC!I8&lt;0.5,ABS(I8)&lt;20),"",I8)))</f>
        <v/>
      </c>
      <c r="Z8" s="345" t="str">
        <f>IF(ABS(J8)&lt;9,"",IF(AND(EC!J8&lt;3,ABS(J8)&lt;13),"",IF(AND(EC!J8&lt;0.5,ABS(J8)&lt;20),"",J8)))</f>
        <v/>
      </c>
      <c r="AA8" s="345" t="str">
        <f>IF(ABS(K8)&lt;9,"",IF(AND(EC!K8&lt;3,ABS(K8)&lt;13),"",IF(AND(EC!K8&lt;0.5,ABS(K8)&lt;20),"",K8)))</f>
        <v/>
      </c>
      <c r="AB8" s="345" t="str">
        <f>IF(ABS(L8)&lt;9,"",IF(AND(EC!L8&lt;3,ABS(L8)&lt;13),"",IF(AND(EC!L8&lt;0.5,ABS(L8)&lt;20),"",L8)))</f>
        <v/>
      </c>
      <c r="AC8" s="345" t="str">
        <f>IF(ABS(M8)&lt;9,"",IF(AND(EC!M8&lt;3,ABS(M8)&lt;13),"",IF(AND(EC!M8&lt;0.5,ABS(M8)&lt;20),"",M8)))</f>
        <v/>
      </c>
      <c r="AD8" s="346" t="str">
        <f>IF(ABS(N8)&lt;9,"",IF(AND(EC!N8&lt;3,ABS(N8)&lt;13),"",IF(AND(EC!N8&lt;0.5,ABS(N8)&lt;20),"",N8)))</f>
        <v/>
      </c>
      <c r="AE8" s="23">
        <f t="shared" si="4"/>
        <v>0</v>
      </c>
    </row>
    <row r="9" spans="1:31" ht="19.5" customHeight="1">
      <c r="A9" s="123">
        <v>5</v>
      </c>
      <c r="B9" s="214" t="s">
        <v>9</v>
      </c>
      <c r="C9" s="119"/>
      <c r="D9" s="120"/>
      <c r="E9" s="120">
        <v>-1.6229171540874163</v>
      </c>
      <c r="F9" s="120"/>
      <c r="G9" s="120">
        <v>0.42350795124027396</v>
      </c>
      <c r="H9" s="120"/>
      <c r="I9" s="120"/>
      <c r="J9" s="120">
        <v>-0.38222455470721389</v>
      </c>
      <c r="K9" s="120"/>
      <c r="L9" s="120"/>
      <c r="M9" s="120">
        <v>2.1515633839393629</v>
      </c>
      <c r="N9" s="121"/>
      <c r="O9" s="119">
        <f t="shared" si="1"/>
        <v>2.1515633839393629</v>
      </c>
      <c r="P9" s="120">
        <f t="shared" si="2"/>
        <v>-1.6229171540874163</v>
      </c>
      <c r="Q9" s="119">
        <f t="shared" si="3"/>
        <v>0.14248240659625167</v>
      </c>
      <c r="R9" s="23"/>
      <c r="S9" s="344" t="str">
        <f>IF(ABS(C9)&lt;9,"",IF(AND(EC!C9&lt;3,ABS(C9)&lt;13),"",IF(AND(EC!C9&lt;0.5,ABS(C9)&lt;20),"",C9)))</f>
        <v/>
      </c>
      <c r="T9" s="345" t="str">
        <f>IF(ABS(D9)&lt;9,"",IF(AND(EC!D9&lt;3,ABS(D9)&lt;13),"",IF(AND(EC!D9&lt;0.5,ABS(D9)&lt;20),"",D9)))</f>
        <v/>
      </c>
      <c r="U9" s="345" t="str">
        <f>IF(ABS(E9)&lt;9,"",IF(AND(EC!E9&lt;3,ABS(E9)&lt;13),"",IF(AND(EC!E9&lt;0.5,ABS(E9)&lt;20),"",E9)))</f>
        <v/>
      </c>
      <c r="V9" s="345" t="str">
        <f>IF(ABS(F9)&lt;9,"",IF(AND(EC!F9&lt;3,ABS(F9)&lt;13),"",IF(AND(EC!F9&lt;0.5,ABS(F9)&lt;20),"",F9)))</f>
        <v/>
      </c>
      <c r="W9" s="345" t="str">
        <f>IF(ABS(G9)&lt;9,"",IF(AND(EC!G9&lt;3,ABS(G9)&lt;13),"",IF(AND(EC!G9&lt;0.5,ABS(G9)&lt;20),"",G9)))</f>
        <v/>
      </c>
      <c r="X9" s="345" t="str">
        <f>IF(ABS(H9)&lt;9,"",IF(AND(EC!H9&lt;3,ABS(H9)&lt;13),"",IF(AND(EC!H9&lt;0.5,ABS(H9)&lt;20),"",H9)))</f>
        <v/>
      </c>
      <c r="Y9" s="345" t="str">
        <f>IF(ABS(I9)&lt;9,"",IF(AND(EC!I9&lt;3,ABS(I9)&lt;13),"",IF(AND(EC!I9&lt;0.5,ABS(I9)&lt;20),"",I9)))</f>
        <v/>
      </c>
      <c r="Z9" s="345" t="str">
        <f>IF(ABS(J9)&lt;9,"",IF(AND(EC!J9&lt;3,ABS(J9)&lt;13),"",IF(AND(EC!J9&lt;0.5,ABS(J9)&lt;20),"",J9)))</f>
        <v/>
      </c>
      <c r="AA9" s="345" t="str">
        <f>IF(ABS(K9)&lt;9,"",IF(AND(EC!K9&lt;3,ABS(K9)&lt;13),"",IF(AND(EC!K9&lt;0.5,ABS(K9)&lt;20),"",K9)))</f>
        <v/>
      </c>
      <c r="AB9" s="345" t="str">
        <f>IF(ABS(L9)&lt;9,"",IF(AND(EC!L9&lt;3,ABS(L9)&lt;13),"",IF(AND(EC!L9&lt;0.5,ABS(L9)&lt;20),"",L9)))</f>
        <v/>
      </c>
      <c r="AC9" s="345" t="str">
        <f>IF(ABS(M9)&lt;9,"",IF(AND(EC!M9&lt;3,ABS(M9)&lt;13),"",IF(AND(EC!M9&lt;0.5,ABS(M9)&lt;20),"",M9)))</f>
        <v/>
      </c>
      <c r="AD9" s="346" t="str">
        <f>IF(ABS(N9)&lt;9,"",IF(AND(EC!N9&lt;3,ABS(N9)&lt;13),"",IF(AND(EC!N9&lt;0.5,ABS(N9)&lt;20),"",N9)))</f>
        <v/>
      </c>
      <c r="AE9" s="23">
        <f t="shared" si="4"/>
        <v>0</v>
      </c>
    </row>
    <row r="10" spans="1:31" ht="19.5" customHeight="1">
      <c r="A10" s="123">
        <v>6</v>
      </c>
      <c r="B10" s="214" t="s">
        <v>11</v>
      </c>
      <c r="C10" s="119">
        <v>-8.0718414921924566</v>
      </c>
      <c r="D10" s="120">
        <v>-4.2287313204671158</v>
      </c>
      <c r="E10" s="120">
        <v>0.72934931359608246</v>
      </c>
      <c r="F10" s="120">
        <v>7.3235456566824197</v>
      </c>
      <c r="G10" s="120">
        <v>17.207579302697383</v>
      </c>
      <c r="H10" s="120">
        <v>-0.56180240552105531</v>
      </c>
      <c r="I10" s="120">
        <v>1.5034784019789595</v>
      </c>
      <c r="J10" s="120">
        <v>-1.9882045499037233</v>
      </c>
      <c r="K10" s="120">
        <v>1.295235242722323</v>
      </c>
      <c r="L10" s="120">
        <v>-1.2270307842385831E-2</v>
      </c>
      <c r="M10" s="120">
        <v>2.4015762612965386</v>
      </c>
      <c r="N10" s="121">
        <v>-3.6409260131221011</v>
      </c>
      <c r="O10" s="119">
        <f t="shared" si="1"/>
        <v>17.207579302697383</v>
      </c>
      <c r="P10" s="120">
        <f t="shared" si="2"/>
        <v>-8.0718414921924566</v>
      </c>
      <c r="Q10" s="119">
        <f t="shared" si="3"/>
        <v>0.99641567416040566</v>
      </c>
      <c r="R10" s="23"/>
      <c r="S10" s="344" t="str">
        <f>IF(ABS(C10)&lt;9,"",IF(AND(EC!C10&lt;3,ABS(C10)&lt;13),"",IF(AND(EC!C10&lt;0.5,ABS(C10)&lt;20),"",C10)))</f>
        <v/>
      </c>
      <c r="T10" s="345" t="str">
        <f>IF(ABS(D10)&lt;9,"",IF(AND(EC!D10&lt;3,ABS(D10)&lt;13),"",IF(AND(EC!D10&lt;0.5,ABS(D10)&lt;20),"",D10)))</f>
        <v/>
      </c>
      <c r="U10" s="345" t="str">
        <f>IF(ABS(E10)&lt;9,"",IF(AND(EC!E10&lt;3,ABS(E10)&lt;13),"",IF(AND(EC!E10&lt;0.5,ABS(E10)&lt;20),"",E10)))</f>
        <v/>
      </c>
      <c r="V10" s="345" t="str">
        <f>IF(ABS(F10)&lt;9,"",IF(AND(EC!F10&lt;3,ABS(F10)&lt;13),"",IF(AND(EC!F10&lt;0.5,ABS(F10)&lt;20),"",F10)))</f>
        <v/>
      </c>
      <c r="W10" s="345">
        <f>IF(ABS(G10)&lt;9,"",IF(AND(EC!G10&lt;3,ABS(G10)&lt;13),"",IF(AND(EC!G10&lt;0.5,ABS(G10)&lt;20),"",G10)))</f>
        <v>17.207579302697383</v>
      </c>
      <c r="X10" s="345" t="str">
        <f>IF(ABS(H10)&lt;9,"",IF(AND(EC!H10&lt;3,ABS(H10)&lt;13),"",IF(AND(EC!H10&lt;0.5,ABS(H10)&lt;20),"",H10)))</f>
        <v/>
      </c>
      <c r="Y10" s="345" t="str">
        <f>IF(ABS(I10)&lt;9,"",IF(AND(EC!I10&lt;3,ABS(I10)&lt;13),"",IF(AND(EC!I10&lt;0.5,ABS(I10)&lt;20),"",I10)))</f>
        <v/>
      </c>
      <c r="Z10" s="345" t="str">
        <f>IF(ABS(J10)&lt;9,"",IF(AND(EC!J10&lt;3,ABS(J10)&lt;13),"",IF(AND(EC!J10&lt;0.5,ABS(J10)&lt;20),"",J10)))</f>
        <v/>
      </c>
      <c r="AA10" s="345" t="str">
        <f>IF(ABS(K10)&lt;9,"",IF(AND(EC!K10&lt;3,ABS(K10)&lt;13),"",IF(AND(EC!K10&lt;0.5,ABS(K10)&lt;20),"",K10)))</f>
        <v/>
      </c>
      <c r="AB10" s="345" t="str">
        <f>IF(ABS(L10)&lt;9,"",IF(AND(EC!L10&lt;3,ABS(L10)&lt;13),"",IF(AND(EC!L10&lt;0.5,ABS(L10)&lt;20),"",L10)))</f>
        <v/>
      </c>
      <c r="AC10" s="345" t="str">
        <f>IF(ABS(M10)&lt;9,"",IF(AND(EC!M10&lt;3,ABS(M10)&lt;13),"",IF(AND(EC!M10&lt;0.5,ABS(M10)&lt;20),"",M10)))</f>
        <v/>
      </c>
      <c r="AD10" s="346" t="str">
        <f>IF(ABS(N10)&lt;9,"",IF(AND(EC!N10&lt;3,ABS(N10)&lt;13),"",IF(AND(EC!N10&lt;0.5,ABS(N10)&lt;20),"",N10)))</f>
        <v/>
      </c>
      <c r="AE10" s="23">
        <f t="shared" si="4"/>
        <v>1</v>
      </c>
    </row>
    <row r="11" spans="1:31" ht="19.5" customHeight="1">
      <c r="A11" s="123">
        <v>7</v>
      </c>
      <c r="B11" s="214" t="s">
        <v>12</v>
      </c>
      <c r="C11" s="119">
        <v>0.79873314327058398</v>
      </c>
      <c r="D11" s="120">
        <v>-2.1223698980074617</v>
      </c>
      <c r="E11" s="120">
        <v>-2.2037199156321834</v>
      </c>
      <c r="F11" s="120">
        <v>-8.7706903280121349</v>
      </c>
      <c r="G11" s="120">
        <v>0.69149403258500775</v>
      </c>
      <c r="H11" s="120">
        <v>3.903276922691858</v>
      </c>
      <c r="I11" s="120">
        <v>3.6691401382964214E-2</v>
      </c>
      <c r="J11" s="120">
        <v>2.8623949519345073</v>
      </c>
      <c r="K11" s="120">
        <v>4.8798643318114205</v>
      </c>
      <c r="L11" s="120">
        <v>-4.7147486087022665</v>
      </c>
      <c r="M11" s="120">
        <v>3.6809074149333556</v>
      </c>
      <c r="N11" s="121">
        <v>4.8859271172237078</v>
      </c>
      <c r="O11" s="119">
        <f t="shared" si="1"/>
        <v>4.8859271172237078</v>
      </c>
      <c r="P11" s="120">
        <f t="shared" si="2"/>
        <v>-8.7706903280121349</v>
      </c>
      <c r="Q11" s="119">
        <f t="shared" si="3"/>
        <v>0.32731338045661323</v>
      </c>
      <c r="R11" s="23"/>
      <c r="S11" s="344" t="str">
        <f>IF(ABS(C11)&lt;9,"",IF(AND(EC!C11&lt;3,ABS(C11)&lt;13),"",IF(AND(EC!C11&lt;0.5,ABS(C11)&lt;20),"",C11)))</f>
        <v/>
      </c>
      <c r="T11" s="345" t="str">
        <f>IF(ABS(D11)&lt;9,"",IF(AND(EC!D11&lt;3,ABS(D11)&lt;13),"",IF(AND(EC!D11&lt;0.5,ABS(D11)&lt;20),"",D11)))</f>
        <v/>
      </c>
      <c r="U11" s="345" t="str">
        <f>IF(ABS(E11)&lt;9,"",IF(AND(EC!E11&lt;3,ABS(E11)&lt;13),"",IF(AND(EC!E11&lt;0.5,ABS(E11)&lt;20),"",E11)))</f>
        <v/>
      </c>
      <c r="V11" s="345" t="str">
        <f>IF(ABS(F11)&lt;9,"",IF(AND(EC!F11&lt;3,ABS(F11)&lt;13),"",IF(AND(EC!F11&lt;0.5,ABS(F11)&lt;20),"",F11)))</f>
        <v/>
      </c>
      <c r="W11" s="345" t="str">
        <f>IF(ABS(G11)&lt;9,"",IF(AND(EC!G11&lt;3,ABS(G11)&lt;13),"",IF(AND(EC!G11&lt;0.5,ABS(G11)&lt;20),"",G11)))</f>
        <v/>
      </c>
      <c r="X11" s="345" t="str">
        <f>IF(ABS(H11)&lt;9,"",IF(AND(EC!H11&lt;3,ABS(H11)&lt;13),"",IF(AND(EC!H11&lt;0.5,ABS(H11)&lt;20),"",H11)))</f>
        <v/>
      </c>
      <c r="Y11" s="345" t="str">
        <f>IF(ABS(I11)&lt;9,"",IF(AND(EC!I11&lt;3,ABS(I11)&lt;13),"",IF(AND(EC!I11&lt;0.5,ABS(I11)&lt;20),"",I11)))</f>
        <v/>
      </c>
      <c r="Z11" s="345" t="str">
        <f>IF(ABS(J11)&lt;9,"",IF(AND(EC!J11&lt;3,ABS(J11)&lt;13),"",IF(AND(EC!J11&lt;0.5,ABS(J11)&lt;20),"",J11)))</f>
        <v/>
      </c>
      <c r="AA11" s="345" t="str">
        <f>IF(ABS(K11)&lt;9,"",IF(AND(EC!K11&lt;3,ABS(K11)&lt;13),"",IF(AND(EC!K11&lt;0.5,ABS(K11)&lt;20),"",K11)))</f>
        <v/>
      </c>
      <c r="AB11" s="345" t="str">
        <f>IF(ABS(L11)&lt;9,"",IF(AND(EC!L11&lt;3,ABS(L11)&lt;13),"",IF(AND(EC!L11&lt;0.5,ABS(L11)&lt;20),"",L11)))</f>
        <v/>
      </c>
      <c r="AC11" s="345" t="str">
        <f>IF(ABS(M11)&lt;9,"",IF(AND(EC!M11&lt;3,ABS(M11)&lt;13),"",IF(AND(EC!M11&lt;0.5,ABS(M11)&lt;20),"",M11)))</f>
        <v/>
      </c>
      <c r="AD11" s="346" t="str">
        <f>IF(ABS(N11)&lt;9,"",IF(AND(EC!N11&lt;3,ABS(N11)&lt;13),"",IF(AND(EC!N11&lt;0.5,ABS(N11)&lt;20),"",N11)))</f>
        <v/>
      </c>
      <c r="AE11" s="23">
        <f t="shared" si="4"/>
        <v>0</v>
      </c>
    </row>
    <row r="12" spans="1:31" ht="19.5" customHeight="1">
      <c r="A12" s="123">
        <v>8</v>
      </c>
      <c r="B12" s="221" t="s">
        <v>14</v>
      </c>
      <c r="C12" s="119">
        <v>-1.9438135895205648</v>
      </c>
      <c r="D12" s="120">
        <v>-1.5312855023106442</v>
      </c>
      <c r="E12" s="120">
        <v>1.8709098030046167</v>
      </c>
      <c r="F12" s="120">
        <v>-2.7596927682095354</v>
      </c>
      <c r="G12" s="120">
        <v>-3.4266744855773341</v>
      </c>
      <c r="H12" s="120">
        <v>-19.397502474780989</v>
      </c>
      <c r="I12" s="120">
        <v>-2.1074471517402151</v>
      </c>
      <c r="J12" s="120">
        <v>-2.0747074680911557</v>
      </c>
      <c r="K12" s="120">
        <v>0.54258739749689566</v>
      </c>
      <c r="L12" s="120">
        <v>-0.29966573870029878</v>
      </c>
      <c r="M12" s="120">
        <v>1.2637493259179657</v>
      </c>
      <c r="N12" s="121">
        <v>0.69494548577468396</v>
      </c>
      <c r="O12" s="166">
        <f t="shared" si="1"/>
        <v>1.8709098030046167</v>
      </c>
      <c r="P12" s="167">
        <f t="shared" si="2"/>
        <v>-19.397502474780989</v>
      </c>
      <c r="Q12" s="119">
        <f t="shared" si="3"/>
        <v>-2.4307164305613811</v>
      </c>
      <c r="R12" s="23"/>
      <c r="S12" s="344" t="str">
        <f>IF(ABS(C12)&lt;9,"",IF(AND(EC!C12&lt;3,ABS(C12)&lt;13),"",IF(AND(EC!C12&lt;0.5,ABS(C12)&lt;20),"",C12)))</f>
        <v/>
      </c>
      <c r="T12" s="345" t="str">
        <f>IF(ABS(D12)&lt;9,"",IF(AND(EC!D12&lt;3,ABS(D12)&lt;13),"",IF(AND(EC!D12&lt;0.5,ABS(D12)&lt;20),"",D12)))</f>
        <v/>
      </c>
      <c r="U12" s="345" t="str">
        <f>IF(ABS(E12)&lt;9,"",IF(AND(EC!E12&lt;3,ABS(E12)&lt;13),"",IF(AND(EC!E12&lt;0.5,ABS(E12)&lt;20),"",E12)))</f>
        <v/>
      </c>
      <c r="V12" s="345" t="str">
        <f>IF(ABS(F12)&lt;9,"",IF(AND(EC!F12&lt;3,ABS(F12)&lt;13),"",IF(AND(EC!F12&lt;0.5,ABS(F12)&lt;20),"",F12)))</f>
        <v/>
      </c>
      <c r="W12" s="345" t="str">
        <f>IF(ABS(G12)&lt;9,"",IF(AND(EC!G12&lt;3,ABS(G12)&lt;13),"",IF(AND(EC!G12&lt;0.5,ABS(G12)&lt;20),"",G12)))</f>
        <v/>
      </c>
      <c r="X12" s="345">
        <f>IF(ABS(H12)&lt;9,"",IF(AND(EC!H12&lt;3,ABS(H12)&lt;13),"",IF(AND(EC!H12&lt;0.5,ABS(H12)&lt;20),"",H12)))</f>
        <v>-19.397502474780989</v>
      </c>
      <c r="Y12" s="345" t="str">
        <f>IF(ABS(I12)&lt;9,"",IF(AND(EC!I12&lt;3,ABS(I12)&lt;13),"",IF(AND(EC!I12&lt;0.5,ABS(I12)&lt;20),"",I12)))</f>
        <v/>
      </c>
      <c r="Z12" s="345" t="str">
        <f>IF(ABS(J12)&lt;9,"",IF(AND(EC!J12&lt;3,ABS(J12)&lt;13),"",IF(AND(EC!J12&lt;0.5,ABS(J12)&lt;20),"",J12)))</f>
        <v/>
      </c>
      <c r="AA12" s="345" t="str">
        <f>IF(ABS(K12)&lt;9,"",IF(AND(EC!K12&lt;3,ABS(K12)&lt;13),"",IF(AND(EC!K12&lt;0.5,ABS(K12)&lt;20),"",K12)))</f>
        <v/>
      </c>
      <c r="AB12" s="345" t="str">
        <f>IF(ABS(L12)&lt;9,"",IF(AND(EC!L12&lt;3,ABS(L12)&lt;13),"",IF(AND(EC!L12&lt;0.5,ABS(L12)&lt;20),"",L12)))</f>
        <v/>
      </c>
      <c r="AC12" s="345" t="str">
        <f>IF(ABS(M12)&lt;9,"",IF(AND(EC!M12&lt;3,ABS(M12)&lt;13),"",IF(AND(EC!M12&lt;0.5,ABS(M12)&lt;20),"",M12)))</f>
        <v/>
      </c>
      <c r="AD12" s="346" t="str">
        <f>IF(ABS(N12)&lt;9,"",IF(AND(EC!N12&lt;3,ABS(N12)&lt;13),"",IF(AND(EC!N12&lt;0.5,ABS(N12)&lt;20),"",N12)))</f>
        <v/>
      </c>
      <c r="AE12" s="23">
        <f t="shared" si="4"/>
        <v>1</v>
      </c>
    </row>
    <row r="13" spans="1:31" ht="19.5" customHeight="1">
      <c r="A13" s="139">
        <v>9</v>
      </c>
      <c r="B13" s="225" t="s">
        <v>15</v>
      </c>
      <c r="C13" s="147">
        <v>-0.98467654694235696</v>
      </c>
      <c r="D13" s="148">
        <v>-1.5274784302650957</v>
      </c>
      <c r="E13" s="148">
        <v>-2.4610709640181057</v>
      </c>
      <c r="F13" s="148">
        <v>-0.93275299582571303</v>
      </c>
      <c r="G13" s="148">
        <v>-3.2623503973190324</v>
      </c>
      <c r="H13" s="148">
        <v>-1.6557310132146004</v>
      </c>
      <c r="I13" s="148">
        <v>-0.64731147767836827</v>
      </c>
      <c r="J13" s="148">
        <v>-1.4804260829772262</v>
      </c>
      <c r="K13" s="148">
        <v>-0.51471138194134802</v>
      </c>
      <c r="L13" s="148">
        <v>0.76493517707559444</v>
      </c>
      <c r="M13" s="148">
        <v>0.10295650628762333</v>
      </c>
      <c r="N13" s="149">
        <v>-1.4500952194126293</v>
      </c>
      <c r="O13" s="147">
        <f t="shared" si="1"/>
        <v>0.76493517707559444</v>
      </c>
      <c r="P13" s="148">
        <f t="shared" si="2"/>
        <v>-3.2623503973190324</v>
      </c>
      <c r="Q13" s="147">
        <f t="shared" si="3"/>
        <v>-1.1707260688526049</v>
      </c>
      <c r="R13" s="23"/>
      <c r="S13" s="344" t="str">
        <f>IF(ABS(C13)&lt;9,"",IF(AND(EC!C13&lt;3,ABS(C13)&lt;13),"",IF(AND(EC!C13&lt;0.5,ABS(C13)&lt;20),"",C13)))</f>
        <v/>
      </c>
      <c r="T13" s="345" t="str">
        <f>IF(ABS(D13)&lt;9,"",IF(AND(EC!D13&lt;3,ABS(D13)&lt;13),"",IF(AND(EC!D13&lt;0.5,ABS(D13)&lt;20),"",D13)))</f>
        <v/>
      </c>
      <c r="U13" s="345" t="str">
        <f>IF(ABS(E13)&lt;9,"",IF(AND(EC!E13&lt;3,ABS(E13)&lt;13),"",IF(AND(EC!E13&lt;0.5,ABS(E13)&lt;20),"",E13)))</f>
        <v/>
      </c>
      <c r="V13" s="345" t="str">
        <f>IF(ABS(F13)&lt;9,"",IF(AND(EC!F13&lt;3,ABS(F13)&lt;13),"",IF(AND(EC!F13&lt;0.5,ABS(F13)&lt;20),"",F13)))</f>
        <v/>
      </c>
      <c r="W13" s="345" t="str">
        <f>IF(ABS(G13)&lt;9,"",IF(AND(EC!G13&lt;3,ABS(G13)&lt;13),"",IF(AND(EC!G13&lt;0.5,ABS(G13)&lt;20),"",G13)))</f>
        <v/>
      </c>
      <c r="X13" s="345" t="str">
        <f>IF(ABS(H13)&lt;9,"",IF(AND(EC!H13&lt;3,ABS(H13)&lt;13),"",IF(AND(EC!H13&lt;0.5,ABS(H13)&lt;20),"",H13)))</f>
        <v/>
      </c>
      <c r="Y13" s="345" t="str">
        <f>IF(ABS(I13)&lt;9,"",IF(AND(EC!I13&lt;3,ABS(I13)&lt;13),"",IF(AND(EC!I13&lt;0.5,ABS(I13)&lt;20),"",I13)))</f>
        <v/>
      </c>
      <c r="Z13" s="345" t="str">
        <f>IF(ABS(J13)&lt;9,"",IF(AND(EC!J13&lt;3,ABS(J13)&lt;13),"",IF(AND(EC!J13&lt;0.5,ABS(J13)&lt;20),"",J13)))</f>
        <v/>
      </c>
      <c r="AA13" s="345" t="str">
        <f>IF(ABS(K13)&lt;9,"",IF(AND(EC!K13&lt;3,ABS(K13)&lt;13),"",IF(AND(EC!K13&lt;0.5,ABS(K13)&lt;20),"",K13)))</f>
        <v/>
      </c>
      <c r="AB13" s="345" t="str">
        <f>IF(ABS(L13)&lt;9,"",IF(AND(EC!L13&lt;3,ABS(L13)&lt;13),"",IF(AND(EC!L13&lt;0.5,ABS(L13)&lt;20),"",L13)))</f>
        <v/>
      </c>
      <c r="AC13" s="345" t="str">
        <f>IF(ABS(M13)&lt;9,"",IF(AND(EC!M13&lt;3,ABS(M13)&lt;13),"",IF(AND(EC!M13&lt;0.5,ABS(M13)&lt;20),"",M13)))</f>
        <v/>
      </c>
      <c r="AD13" s="346" t="str">
        <f>IF(ABS(N13)&lt;9,"",IF(AND(EC!N13&lt;3,ABS(N13)&lt;13),"",IF(AND(EC!N13&lt;0.5,ABS(N13)&lt;20),"",N13)))</f>
        <v/>
      </c>
      <c r="AE13" s="23">
        <f t="shared" si="4"/>
        <v>0</v>
      </c>
    </row>
    <row r="14" spans="1:31" ht="19.5" customHeight="1">
      <c r="A14" s="110">
        <v>10</v>
      </c>
      <c r="B14" s="230" t="s">
        <v>16</v>
      </c>
      <c r="C14" s="157">
        <v>-2.1573924027994713</v>
      </c>
      <c r="D14" s="158">
        <v>0.38946096677116232</v>
      </c>
      <c r="E14" s="158">
        <v>-0.26664772342586418</v>
      </c>
      <c r="F14" s="158">
        <v>-4.1661638806151329</v>
      </c>
      <c r="G14" s="158">
        <v>-3.8779693677836762</v>
      </c>
      <c r="H14" s="158">
        <v>-6.2261794678094899</v>
      </c>
      <c r="I14" s="158">
        <v>-5.1740045799527454</v>
      </c>
      <c r="J14" s="158">
        <v>1.2584043211309717</v>
      </c>
      <c r="K14" s="158">
        <v>-9.6317441872077261E-2</v>
      </c>
      <c r="L14" s="158">
        <v>-3.7264959605364374</v>
      </c>
      <c r="M14" s="158">
        <v>1.5044828615312733</v>
      </c>
      <c r="N14" s="159">
        <v>-1.7384462854127449</v>
      </c>
      <c r="O14" s="157">
        <f t="shared" si="1"/>
        <v>1.5044828615312733</v>
      </c>
      <c r="P14" s="158">
        <f t="shared" si="2"/>
        <v>-6.2261794678094899</v>
      </c>
      <c r="Q14" s="157">
        <f t="shared" si="3"/>
        <v>-2.0231057467311864</v>
      </c>
      <c r="R14" s="23"/>
      <c r="S14" s="344" t="str">
        <f>IF(ABS(C14)&lt;9,"",IF(AND(EC!C14&lt;3,ABS(C14)&lt;13),"",IF(AND(EC!C14&lt;0.5,ABS(C14)&lt;20),"",C14)))</f>
        <v/>
      </c>
      <c r="T14" s="345" t="str">
        <f>IF(ABS(D14)&lt;9,"",IF(AND(EC!D14&lt;3,ABS(D14)&lt;13),"",IF(AND(EC!D14&lt;0.5,ABS(D14)&lt;20),"",D14)))</f>
        <v/>
      </c>
      <c r="U14" s="345" t="str">
        <f>IF(ABS(E14)&lt;9,"",IF(AND(EC!E14&lt;3,ABS(E14)&lt;13),"",IF(AND(EC!E14&lt;0.5,ABS(E14)&lt;20),"",E14)))</f>
        <v/>
      </c>
      <c r="V14" s="345" t="str">
        <f>IF(ABS(F14)&lt;9,"",IF(AND(EC!F14&lt;3,ABS(F14)&lt;13),"",IF(AND(EC!F14&lt;0.5,ABS(F14)&lt;20),"",F14)))</f>
        <v/>
      </c>
      <c r="W14" s="345" t="str">
        <f>IF(ABS(G14)&lt;9,"",IF(AND(EC!G14&lt;3,ABS(G14)&lt;13),"",IF(AND(EC!G14&lt;0.5,ABS(G14)&lt;20),"",G14)))</f>
        <v/>
      </c>
      <c r="X14" s="345" t="str">
        <f>IF(ABS(H14)&lt;9,"",IF(AND(EC!H14&lt;3,ABS(H14)&lt;13),"",IF(AND(EC!H14&lt;0.5,ABS(H14)&lt;20),"",H14)))</f>
        <v/>
      </c>
      <c r="Y14" s="345" t="str">
        <f>IF(ABS(I14)&lt;9,"",IF(AND(EC!I14&lt;3,ABS(I14)&lt;13),"",IF(AND(EC!I14&lt;0.5,ABS(I14)&lt;20),"",I14)))</f>
        <v/>
      </c>
      <c r="Z14" s="345" t="str">
        <f>IF(ABS(J14)&lt;9,"",IF(AND(EC!J14&lt;3,ABS(J14)&lt;13),"",IF(AND(EC!J14&lt;0.5,ABS(J14)&lt;20),"",J14)))</f>
        <v/>
      </c>
      <c r="AA14" s="345" t="str">
        <f>IF(ABS(K14)&lt;9,"",IF(AND(EC!K14&lt;3,ABS(K14)&lt;13),"",IF(AND(EC!K14&lt;0.5,ABS(K14)&lt;20),"",K14)))</f>
        <v/>
      </c>
      <c r="AB14" s="345" t="str">
        <f>IF(ABS(L14)&lt;9,"",IF(AND(EC!L14&lt;3,ABS(L14)&lt;13),"",IF(AND(EC!L14&lt;0.5,ABS(L14)&lt;20),"",L14)))</f>
        <v/>
      </c>
      <c r="AC14" s="345" t="str">
        <f>IF(ABS(M14)&lt;9,"",IF(AND(EC!M14&lt;3,ABS(M14)&lt;13),"",IF(AND(EC!M14&lt;0.5,ABS(M14)&lt;20),"",M14)))</f>
        <v/>
      </c>
      <c r="AD14" s="346" t="str">
        <f>IF(ABS(N14)&lt;9,"",IF(AND(EC!N14&lt;3,ABS(N14)&lt;13),"",IF(AND(EC!N14&lt;0.5,ABS(N14)&lt;20),"",N14)))</f>
        <v/>
      </c>
      <c r="AE14" s="23">
        <f t="shared" si="4"/>
        <v>0</v>
      </c>
    </row>
    <row r="15" spans="1:31" ht="19.5" customHeight="1">
      <c r="A15" s="123">
        <v>11</v>
      </c>
      <c r="B15" s="214" t="s">
        <v>18</v>
      </c>
      <c r="C15" s="119">
        <v>-1.3766392351586987</v>
      </c>
      <c r="D15" s="120">
        <v>0.52277597266604869</v>
      </c>
      <c r="E15" s="120">
        <v>0.66683389905164647</v>
      </c>
      <c r="F15" s="120">
        <v>-2.375088475292221</v>
      </c>
      <c r="G15" s="120">
        <v>-0.74172500131521113</v>
      </c>
      <c r="H15" s="120">
        <v>0.63526644182996916</v>
      </c>
      <c r="I15" s="120">
        <v>2.2545152041943761</v>
      </c>
      <c r="J15" s="120">
        <v>2.8492952774833431</v>
      </c>
      <c r="K15" s="120">
        <v>0.62863398332687181</v>
      </c>
      <c r="L15" s="120">
        <v>0.86083648095107479</v>
      </c>
      <c r="M15" s="120"/>
      <c r="N15" s="121"/>
      <c r="O15" s="119">
        <f t="shared" si="1"/>
        <v>2.8492952774833431</v>
      </c>
      <c r="P15" s="120">
        <f t="shared" si="2"/>
        <v>-2.375088475292221</v>
      </c>
      <c r="Q15" s="119">
        <f t="shared" si="3"/>
        <v>0.39247045477371995</v>
      </c>
      <c r="R15" s="23"/>
      <c r="S15" s="344" t="str">
        <f>IF(ABS(C15)&lt;9,"",IF(AND(EC!C15&lt;3,ABS(C15)&lt;13),"",IF(AND(EC!C15&lt;0.5,ABS(C15)&lt;20),"",C15)))</f>
        <v/>
      </c>
      <c r="T15" s="345" t="str">
        <f>IF(ABS(D15)&lt;9,"",IF(AND(EC!D15&lt;3,ABS(D15)&lt;13),"",IF(AND(EC!D15&lt;0.5,ABS(D15)&lt;20),"",D15)))</f>
        <v/>
      </c>
      <c r="U15" s="345" t="str">
        <f>IF(ABS(E15)&lt;9,"",IF(AND(EC!E15&lt;3,ABS(E15)&lt;13),"",IF(AND(EC!E15&lt;0.5,ABS(E15)&lt;20),"",E15)))</f>
        <v/>
      </c>
      <c r="V15" s="345" t="str">
        <f>IF(ABS(F15)&lt;9,"",IF(AND(EC!F15&lt;3,ABS(F15)&lt;13),"",IF(AND(EC!F15&lt;0.5,ABS(F15)&lt;20),"",F15)))</f>
        <v/>
      </c>
      <c r="W15" s="345" t="str">
        <f>IF(ABS(G15)&lt;9,"",IF(AND(EC!G15&lt;3,ABS(G15)&lt;13),"",IF(AND(EC!G15&lt;0.5,ABS(G15)&lt;20),"",G15)))</f>
        <v/>
      </c>
      <c r="X15" s="345" t="str">
        <f>IF(ABS(H15)&lt;9,"",IF(AND(EC!H15&lt;3,ABS(H15)&lt;13),"",IF(AND(EC!H15&lt;0.5,ABS(H15)&lt;20),"",H15)))</f>
        <v/>
      </c>
      <c r="Y15" s="345" t="str">
        <f>IF(ABS(I15)&lt;9,"",IF(AND(EC!I15&lt;3,ABS(I15)&lt;13),"",IF(AND(EC!I15&lt;0.5,ABS(I15)&lt;20),"",I15)))</f>
        <v/>
      </c>
      <c r="Z15" s="345" t="str">
        <f>IF(ABS(J15)&lt;9,"",IF(AND(EC!J15&lt;3,ABS(J15)&lt;13),"",IF(AND(EC!J15&lt;0.5,ABS(J15)&lt;20),"",J15)))</f>
        <v/>
      </c>
      <c r="AA15" s="345" t="str">
        <f>IF(ABS(K15)&lt;9,"",IF(AND(EC!K15&lt;3,ABS(K15)&lt;13),"",IF(AND(EC!K15&lt;0.5,ABS(K15)&lt;20),"",K15)))</f>
        <v/>
      </c>
      <c r="AB15" s="345" t="str">
        <f>IF(ABS(L15)&lt;9,"",IF(AND(EC!L15&lt;3,ABS(L15)&lt;13),"",IF(AND(EC!L15&lt;0.5,ABS(L15)&lt;20),"",L15)))</f>
        <v/>
      </c>
      <c r="AC15" s="345" t="str">
        <f>IF(ABS(M15)&lt;9,"",IF(AND(EC!M15&lt;3,ABS(M15)&lt;13),"",IF(AND(EC!M15&lt;0.5,ABS(M15)&lt;20),"",M15)))</f>
        <v/>
      </c>
      <c r="AD15" s="346" t="str">
        <f>IF(ABS(N15)&lt;9,"",IF(AND(EC!N15&lt;3,ABS(N15)&lt;13),"",IF(AND(EC!N15&lt;0.5,ABS(N15)&lt;20),"",N15)))</f>
        <v/>
      </c>
      <c r="AE15" s="23">
        <f t="shared" si="4"/>
        <v>0</v>
      </c>
    </row>
    <row r="16" spans="1:31" ht="19.5" customHeight="1">
      <c r="A16" s="123">
        <v>12</v>
      </c>
      <c r="B16" s="214" t="s">
        <v>20</v>
      </c>
      <c r="C16" s="119">
        <v>0.15174798663213745</v>
      </c>
      <c r="D16" s="120">
        <v>10.471597100116977</v>
      </c>
      <c r="E16" s="120">
        <v>11.587027647066263</v>
      </c>
      <c r="F16" s="120">
        <v>-3.3857803762209278</v>
      </c>
      <c r="G16" s="120">
        <v>-1.335405293439125</v>
      </c>
      <c r="H16" s="120">
        <v>0.40753492946095837</v>
      </c>
      <c r="I16" s="120">
        <v>6.4458936517041794</v>
      </c>
      <c r="J16" s="120">
        <v>5.6845538920998697</v>
      </c>
      <c r="K16" s="120">
        <v>7.9684720475495991</v>
      </c>
      <c r="L16" s="120">
        <v>-3.3868878466831713</v>
      </c>
      <c r="M16" s="120">
        <v>5.8103119413236781</v>
      </c>
      <c r="N16" s="121">
        <v>-4.742899702779618</v>
      </c>
      <c r="O16" s="119">
        <f t="shared" si="1"/>
        <v>11.587027647066263</v>
      </c>
      <c r="P16" s="120">
        <f t="shared" si="2"/>
        <v>-4.742899702779618</v>
      </c>
      <c r="Q16" s="119">
        <f t="shared" si="3"/>
        <v>2.973013831402568</v>
      </c>
      <c r="R16" s="23"/>
      <c r="S16" s="344" t="str">
        <f>IF(ABS(C16)&lt;9,"",IF(AND(EC!C16&lt;3,ABS(C16)&lt;13),"",IF(AND(EC!C16&lt;0.5,ABS(C16)&lt;20),"",C16)))</f>
        <v/>
      </c>
      <c r="T16" s="345" t="str">
        <f>IF(ABS(D16)&lt;9,"",IF(AND(EC!D16&lt;3,ABS(D16)&lt;13),"",IF(AND(EC!D16&lt;0.5,ABS(D16)&lt;20),"",D16)))</f>
        <v/>
      </c>
      <c r="U16" s="345" t="str">
        <f>IF(ABS(E16)&lt;9,"",IF(AND(EC!E16&lt;3,ABS(E16)&lt;13),"",IF(AND(EC!E16&lt;0.5,ABS(E16)&lt;20),"",E16)))</f>
        <v/>
      </c>
      <c r="V16" s="345" t="str">
        <f>IF(ABS(F16)&lt;9,"",IF(AND(EC!F16&lt;3,ABS(F16)&lt;13),"",IF(AND(EC!F16&lt;0.5,ABS(F16)&lt;20),"",F16)))</f>
        <v/>
      </c>
      <c r="W16" s="345" t="str">
        <f>IF(ABS(G16)&lt;9,"",IF(AND(EC!G16&lt;3,ABS(G16)&lt;13),"",IF(AND(EC!G16&lt;0.5,ABS(G16)&lt;20),"",G16)))</f>
        <v/>
      </c>
      <c r="X16" s="345" t="str">
        <f>IF(ABS(H16)&lt;9,"",IF(AND(EC!H16&lt;3,ABS(H16)&lt;13),"",IF(AND(EC!H16&lt;0.5,ABS(H16)&lt;20),"",H16)))</f>
        <v/>
      </c>
      <c r="Y16" s="345" t="str">
        <f>IF(ABS(I16)&lt;9,"",IF(AND(EC!I16&lt;3,ABS(I16)&lt;13),"",IF(AND(EC!I16&lt;0.5,ABS(I16)&lt;20),"",I16)))</f>
        <v/>
      </c>
      <c r="Z16" s="345" t="str">
        <f>IF(ABS(J16)&lt;9,"",IF(AND(EC!J16&lt;3,ABS(J16)&lt;13),"",IF(AND(EC!J16&lt;0.5,ABS(J16)&lt;20),"",J16)))</f>
        <v/>
      </c>
      <c r="AA16" s="345" t="str">
        <f>IF(ABS(K16)&lt;9,"",IF(AND(EC!K16&lt;3,ABS(K16)&lt;13),"",IF(AND(EC!K16&lt;0.5,ABS(K16)&lt;20),"",K16)))</f>
        <v/>
      </c>
      <c r="AB16" s="345" t="str">
        <f>IF(ABS(L16)&lt;9,"",IF(AND(EC!L16&lt;3,ABS(L16)&lt;13),"",IF(AND(EC!L16&lt;0.5,ABS(L16)&lt;20),"",L16)))</f>
        <v/>
      </c>
      <c r="AC16" s="345" t="str">
        <f>IF(ABS(M16)&lt;9,"",IF(AND(EC!M16&lt;3,ABS(M16)&lt;13),"",IF(AND(EC!M16&lt;0.5,ABS(M16)&lt;20),"",M16)))</f>
        <v/>
      </c>
      <c r="AD16" s="346" t="str">
        <f>IF(ABS(N16)&lt;9,"",IF(AND(EC!N16&lt;3,ABS(N16)&lt;13),"",IF(AND(EC!N16&lt;0.5,ABS(N16)&lt;20),"",N16)))</f>
        <v/>
      </c>
      <c r="AE16" s="23">
        <f t="shared" si="4"/>
        <v>0</v>
      </c>
    </row>
    <row r="17" spans="1:31" ht="19.5" customHeight="1">
      <c r="A17" s="123">
        <v>13</v>
      </c>
      <c r="B17" s="214" t="s">
        <v>21</v>
      </c>
      <c r="C17" s="119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1"/>
      <c r="O17" s="119"/>
      <c r="P17" s="120"/>
      <c r="Q17" s="119"/>
      <c r="R17" s="23"/>
      <c r="S17" s="344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6"/>
      <c r="AE17" s="23"/>
    </row>
    <row r="18" spans="1:31" ht="19.5" customHeight="1">
      <c r="A18" s="123">
        <v>14</v>
      </c>
      <c r="B18" s="214" t="s">
        <v>22</v>
      </c>
      <c r="C18" s="119">
        <v>2.2107170097062023</v>
      </c>
      <c r="D18" s="120">
        <v>2.4539168965254308</v>
      </c>
      <c r="E18" s="120">
        <v>-2.965801897353185</v>
      </c>
      <c r="F18" s="120">
        <v>0.36720676423108733</v>
      </c>
      <c r="G18" s="120">
        <v>-3.2555596886133711</v>
      </c>
      <c r="H18" s="120">
        <v>1.2292187203099048</v>
      </c>
      <c r="I18" s="120">
        <v>-1.0695065862234607</v>
      </c>
      <c r="J18" s="120">
        <v>-0.64968913824877494</v>
      </c>
      <c r="K18" s="120">
        <v>1.9278134375139657</v>
      </c>
      <c r="L18" s="120">
        <v>-7.5109396571614235</v>
      </c>
      <c r="M18" s="120">
        <v>-0.11015725680756211</v>
      </c>
      <c r="N18" s="121">
        <v>1.2692589446503064</v>
      </c>
      <c r="O18" s="119">
        <f t="shared" ref="O18:O39" si="5">MAX(C18:N18)</f>
        <v>2.4539168965254308</v>
      </c>
      <c r="P18" s="120">
        <f t="shared" ref="P18:P39" si="6">MIN(C18:N18)</f>
        <v>-7.5109396571614235</v>
      </c>
      <c r="Q18" s="119">
        <f t="shared" ref="Q18:Q39" si="7">AVERAGE(C18:N18)</f>
        <v>-0.50862687095590664</v>
      </c>
      <c r="R18" s="23"/>
      <c r="S18" s="344" t="str">
        <f>IF(ABS(C18)&lt;9,"",IF(AND(EC!C18&lt;3,ABS(C18)&lt;13),"",IF(AND(EC!C18&lt;0.5,ABS(C18)&lt;20),"",C18)))</f>
        <v/>
      </c>
      <c r="T18" s="345" t="str">
        <f>IF(ABS(D18)&lt;9,"",IF(AND(EC!D18&lt;3,ABS(D18)&lt;13),"",IF(AND(EC!D18&lt;0.5,ABS(D18)&lt;20),"",D18)))</f>
        <v/>
      </c>
      <c r="U18" s="345" t="str">
        <f>IF(ABS(E18)&lt;9,"",IF(AND(EC!E18&lt;3,ABS(E18)&lt;13),"",IF(AND(EC!E18&lt;0.5,ABS(E18)&lt;20),"",E18)))</f>
        <v/>
      </c>
      <c r="V18" s="345" t="str">
        <f>IF(ABS(F18)&lt;9,"",IF(AND(EC!F18&lt;3,ABS(F18)&lt;13),"",IF(AND(EC!F18&lt;0.5,ABS(F18)&lt;20),"",F18)))</f>
        <v/>
      </c>
      <c r="W18" s="345" t="str">
        <f>IF(ABS(G18)&lt;9,"",IF(AND(EC!G18&lt;3,ABS(G18)&lt;13),"",IF(AND(EC!G18&lt;0.5,ABS(G18)&lt;20),"",G18)))</f>
        <v/>
      </c>
      <c r="X18" s="345" t="str">
        <f>IF(ABS(H18)&lt;9,"",IF(AND(EC!H18&lt;3,ABS(H18)&lt;13),"",IF(AND(EC!H18&lt;0.5,ABS(H18)&lt;20),"",H18)))</f>
        <v/>
      </c>
      <c r="Y18" s="345" t="str">
        <f>IF(ABS(I18)&lt;9,"",IF(AND(EC!I18&lt;3,ABS(I18)&lt;13),"",IF(AND(EC!I18&lt;0.5,ABS(I18)&lt;20),"",I18)))</f>
        <v/>
      </c>
      <c r="Z18" s="345" t="str">
        <f>IF(ABS(J18)&lt;9,"",IF(AND(EC!J18&lt;3,ABS(J18)&lt;13),"",IF(AND(EC!J18&lt;0.5,ABS(J18)&lt;20),"",J18)))</f>
        <v/>
      </c>
      <c r="AA18" s="345" t="str">
        <f>IF(ABS(K18)&lt;9,"",IF(AND(EC!K18&lt;3,ABS(K18)&lt;13),"",IF(AND(EC!K18&lt;0.5,ABS(K18)&lt;20),"",K18)))</f>
        <v/>
      </c>
      <c r="AB18" s="345" t="str">
        <f>IF(ABS(L18)&lt;9,"",IF(AND(EC!L18&lt;3,ABS(L18)&lt;13),"",IF(AND(EC!L18&lt;0.5,ABS(L18)&lt;20),"",L18)))</f>
        <v/>
      </c>
      <c r="AC18" s="345" t="str">
        <f>IF(ABS(M18)&lt;9,"",IF(AND(EC!M18&lt;3,ABS(M18)&lt;13),"",IF(AND(EC!M18&lt;0.5,ABS(M18)&lt;20),"",M18)))</f>
        <v/>
      </c>
      <c r="AD18" s="346" t="str">
        <f>IF(ABS(N18)&lt;9,"",IF(AND(EC!N18&lt;3,ABS(N18)&lt;13),"",IF(AND(EC!N18&lt;0.5,ABS(N18)&lt;20),"",N18)))</f>
        <v/>
      </c>
      <c r="AE18" s="23">
        <f t="shared" ref="AE18:AE39" si="8">COUNT(S18:AD18)</f>
        <v>0</v>
      </c>
    </row>
    <row r="19" spans="1:31" ht="19.5" customHeight="1">
      <c r="A19" s="123">
        <v>15</v>
      </c>
      <c r="B19" s="214" t="s">
        <v>23</v>
      </c>
      <c r="C19" s="119">
        <v>4.3073901081194377</v>
      </c>
      <c r="D19" s="120">
        <v>1.7597497281590218</v>
      </c>
      <c r="E19" s="120">
        <v>0.12187227736237992</v>
      </c>
      <c r="F19" s="120">
        <v>4.4371995167760048</v>
      </c>
      <c r="G19" s="120">
        <v>2.0363541801490808</v>
      </c>
      <c r="H19" s="120">
        <v>-7.0430740251759518</v>
      </c>
      <c r="I19" s="120">
        <v>9.5789013857675478</v>
      </c>
      <c r="J19" s="120">
        <v>4.457782898056954</v>
      </c>
      <c r="K19" s="120">
        <v>10.97938342111315</v>
      </c>
      <c r="L19" s="120">
        <v>13.860310882026786</v>
      </c>
      <c r="M19" s="120">
        <v>5.7616485790521601</v>
      </c>
      <c r="N19" s="121">
        <v>7.1349080969470773</v>
      </c>
      <c r="O19" s="119">
        <f t="shared" si="5"/>
        <v>13.860310882026786</v>
      </c>
      <c r="P19" s="120">
        <f t="shared" si="6"/>
        <v>-7.0430740251759518</v>
      </c>
      <c r="Q19" s="119">
        <f t="shared" si="7"/>
        <v>4.7827022540294708</v>
      </c>
      <c r="R19" s="23"/>
      <c r="S19" s="344" t="str">
        <f>IF(ABS(C19)&lt;9,"",IF(AND(EC!C19&lt;3,ABS(C19)&lt;13),"",IF(AND(EC!C19&lt;0.5,ABS(C19)&lt;20),"",C19)))</f>
        <v/>
      </c>
      <c r="T19" s="345" t="str">
        <f>IF(ABS(D19)&lt;9,"",IF(AND(EC!D19&lt;3,ABS(D19)&lt;13),"",IF(AND(EC!D19&lt;0.5,ABS(D19)&lt;20),"",D19)))</f>
        <v/>
      </c>
      <c r="U19" s="345" t="str">
        <f>IF(ABS(E19)&lt;9,"",IF(AND(EC!E19&lt;3,ABS(E19)&lt;13),"",IF(AND(EC!E19&lt;0.5,ABS(E19)&lt;20),"",E19)))</f>
        <v/>
      </c>
      <c r="V19" s="345" t="str">
        <f>IF(ABS(F19)&lt;9,"",IF(AND(EC!F19&lt;3,ABS(F19)&lt;13),"",IF(AND(EC!F19&lt;0.5,ABS(F19)&lt;20),"",F19)))</f>
        <v/>
      </c>
      <c r="W19" s="345" t="str">
        <f>IF(ABS(G19)&lt;9,"",IF(AND(EC!G19&lt;3,ABS(G19)&lt;13),"",IF(AND(EC!G19&lt;0.5,ABS(G19)&lt;20),"",G19)))</f>
        <v/>
      </c>
      <c r="X19" s="345" t="str">
        <f>IF(ABS(H19)&lt;9,"",IF(AND(EC!H19&lt;3,ABS(H19)&lt;13),"",IF(AND(EC!H19&lt;0.5,ABS(H19)&lt;20),"",H19)))</f>
        <v/>
      </c>
      <c r="Y19" s="345" t="str">
        <f>IF(ABS(I19)&lt;9,"",IF(AND(EC!I19&lt;3,ABS(I19)&lt;13),"",IF(AND(EC!I19&lt;0.5,ABS(I19)&lt;20),"",I19)))</f>
        <v/>
      </c>
      <c r="Z19" s="345" t="str">
        <f>IF(ABS(J19)&lt;9,"",IF(AND(EC!J19&lt;3,ABS(J19)&lt;13),"",IF(AND(EC!J19&lt;0.5,ABS(J19)&lt;20),"",J19)))</f>
        <v/>
      </c>
      <c r="AA19" s="345" t="str">
        <f>IF(ABS(K19)&lt;9,"",IF(AND(EC!K19&lt;3,ABS(K19)&lt;13),"",IF(AND(EC!K19&lt;0.5,ABS(K19)&lt;20),"",K19)))</f>
        <v/>
      </c>
      <c r="AB19" s="345">
        <f>IF(ABS(L19)&lt;9,"",IF(AND(EC!L19&lt;3,ABS(L19)&lt;13),"",IF(AND(EC!L19&lt;0.5,ABS(L19)&lt;20),"",L19)))</f>
        <v>13.860310882026786</v>
      </c>
      <c r="AC19" s="345" t="str">
        <f>IF(ABS(M19)&lt;9,"",IF(AND(EC!M19&lt;3,ABS(M19)&lt;13),"",IF(AND(EC!M19&lt;0.5,ABS(M19)&lt;20),"",M19)))</f>
        <v/>
      </c>
      <c r="AD19" s="346" t="str">
        <f>IF(ABS(N19)&lt;9,"",IF(AND(EC!N19&lt;3,ABS(N19)&lt;13),"",IF(AND(EC!N19&lt;0.5,ABS(N19)&lt;20),"",N19)))</f>
        <v/>
      </c>
      <c r="AE19" s="23">
        <f t="shared" si="8"/>
        <v>1</v>
      </c>
    </row>
    <row r="20" spans="1:31" ht="19.5" customHeight="1">
      <c r="A20" s="123">
        <v>16</v>
      </c>
      <c r="B20" s="214" t="s">
        <v>24</v>
      </c>
      <c r="C20" s="119">
        <v>6.5260724627333371</v>
      </c>
      <c r="D20" s="120">
        <v>2.099868525045451</v>
      </c>
      <c r="E20" s="120">
        <v>7.7901376110271956</v>
      </c>
      <c r="F20" s="120">
        <v>-2.5045161375530642</v>
      </c>
      <c r="G20" s="120">
        <v>0.13009764474203725</v>
      </c>
      <c r="H20" s="120">
        <v>1.3223416594751654</v>
      </c>
      <c r="I20" s="120">
        <v>6.2138290095963669</v>
      </c>
      <c r="J20" s="120">
        <v>8.55356147443179</v>
      </c>
      <c r="K20" s="120">
        <v>14.078975379737674</v>
      </c>
      <c r="L20" s="120">
        <v>12.727959360214237</v>
      </c>
      <c r="M20" s="120">
        <v>12.697846717175626</v>
      </c>
      <c r="N20" s="121">
        <v>2.4959635708605279</v>
      </c>
      <c r="O20" s="119">
        <f t="shared" si="5"/>
        <v>14.078975379737674</v>
      </c>
      <c r="P20" s="120">
        <f t="shared" si="6"/>
        <v>-2.5045161375530642</v>
      </c>
      <c r="Q20" s="119">
        <f t="shared" si="7"/>
        <v>6.0110114397905283</v>
      </c>
      <c r="R20" s="23"/>
      <c r="S20" s="344" t="str">
        <f>IF(ABS(C20)&lt;9,"",IF(AND(EC!C20&lt;3,ABS(C20)&lt;13),"",IF(AND(EC!C20&lt;0.5,ABS(C20)&lt;20),"",C20)))</f>
        <v/>
      </c>
      <c r="T20" s="345" t="str">
        <f>IF(ABS(D20)&lt;9,"",IF(AND(EC!D20&lt;3,ABS(D20)&lt;13),"",IF(AND(EC!D20&lt;0.5,ABS(D20)&lt;20),"",D20)))</f>
        <v/>
      </c>
      <c r="U20" s="345" t="str">
        <f>IF(ABS(E20)&lt;9,"",IF(AND(EC!E20&lt;3,ABS(E20)&lt;13),"",IF(AND(EC!E20&lt;0.5,ABS(E20)&lt;20),"",E20)))</f>
        <v/>
      </c>
      <c r="V20" s="345" t="str">
        <f>IF(ABS(F20)&lt;9,"",IF(AND(EC!F20&lt;3,ABS(F20)&lt;13),"",IF(AND(EC!F20&lt;0.5,ABS(F20)&lt;20),"",F20)))</f>
        <v/>
      </c>
      <c r="W20" s="345" t="str">
        <f>IF(ABS(G20)&lt;9,"",IF(AND(EC!G20&lt;3,ABS(G20)&lt;13),"",IF(AND(EC!G20&lt;0.5,ABS(G20)&lt;20),"",G20)))</f>
        <v/>
      </c>
      <c r="X20" s="345" t="str">
        <f>IF(ABS(H20)&lt;9,"",IF(AND(EC!H20&lt;3,ABS(H20)&lt;13),"",IF(AND(EC!H20&lt;0.5,ABS(H20)&lt;20),"",H20)))</f>
        <v/>
      </c>
      <c r="Y20" s="345" t="str">
        <f>IF(ABS(I20)&lt;9,"",IF(AND(EC!I20&lt;3,ABS(I20)&lt;13),"",IF(AND(EC!I20&lt;0.5,ABS(I20)&lt;20),"",I20)))</f>
        <v/>
      </c>
      <c r="Z20" s="345" t="str">
        <f>IF(ABS(J20)&lt;9,"",IF(AND(EC!J20&lt;3,ABS(J20)&lt;13),"",IF(AND(EC!J20&lt;0.5,ABS(J20)&lt;20),"",J20)))</f>
        <v/>
      </c>
      <c r="AA20" s="345">
        <f>IF(ABS(K20)&lt;9,"",IF(AND(EC!K20&lt;3,ABS(K20)&lt;13),"",IF(AND(EC!K20&lt;0.5,ABS(K20)&lt;20),"",K20)))</f>
        <v>14.078975379737674</v>
      </c>
      <c r="AB20" s="345" t="str">
        <f>IF(ABS(L20)&lt;9,"",IF(AND(EC!L20&lt;3,ABS(L20)&lt;13),"",IF(AND(EC!L20&lt;0.5,ABS(L20)&lt;20),"",L20)))</f>
        <v/>
      </c>
      <c r="AC20" s="345">
        <f>IF(ABS(M20)&lt;9,"",IF(AND(EC!M20&lt;3,ABS(M20)&lt;13),"",IF(AND(EC!M20&lt;0.5,ABS(M20)&lt;20),"",M20)))</f>
        <v>12.697846717175626</v>
      </c>
      <c r="AD20" s="346" t="str">
        <f>IF(ABS(N20)&lt;9,"",IF(AND(EC!N20&lt;3,ABS(N20)&lt;13),"",IF(AND(EC!N20&lt;0.5,ABS(N20)&lt;20),"",N20)))</f>
        <v/>
      </c>
      <c r="AE20" s="23">
        <f t="shared" si="8"/>
        <v>2</v>
      </c>
    </row>
    <row r="21" spans="1:31" ht="19.5" customHeight="1">
      <c r="A21" s="123">
        <v>17</v>
      </c>
      <c r="B21" s="214" t="s">
        <v>25</v>
      </c>
      <c r="C21" s="119">
        <v>5.6880418451829957</v>
      </c>
      <c r="D21" s="120">
        <v>17.401342038413436</v>
      </c>
      <c r="E21" s="120">
        <v>-2.4052785561292493</v>
      </c>
      <c r="F21" s="120">
        <v>1.5068163005227477</v>
      </c>
      <c r="G21" s="120">
        <v>7.6053051019913491</v>
      </c>
      <c r="H21" s="120">
        <v>1.2956865355162415</v>
      </c>
      <c r="I21" s="120">
        <v>1.4170880028525978</v>
      </c>
      <c r="J21" s="120">
        <v>2.7686299927462374</v>
      </c>
      <c r="K21" s="120">
        <v>2.5281237502308653</v>
      </c>
      <c r="L21" s="120">
        <v>3.449944227582149</v>
      </c>
      <c r="M21" s="120">
        <v>0.4688750286614673</v>
      </c>
      <c r="N21" s="121">
        <v>4.2022028743162387</v>
      </c>
      <c r="O21" s="119">
        <f t="shared" si="5"/>
        <v>17.401342038413436</v>
      </c>
      <c r="P21" s="120">
        <f t="shared" si="6"/>
        <v>-2.4052785561292493</v>
      </c>
      <c r="Q21" s="119">
        <f t="shared" si="7"/>
        <v>3.8272314284905895</v>
      </c>
      <c r="R21" s="23"/>
      <c r="S21" s="344" t="str">
        <f>IF(ABS(C21)&lt;9,"",IF(AND(EC!C21&lt;3,ABS(C21)&lt;13),"",IF(AND(EC!C21&lt;0.5,ABS(C21)&lt;20),"",C21)))</f>
        <v/>
      </c>
      <c r="T21" s="345">
        <f>IF(ABS(D21)&lt;9,"",IF(AND(EC!D21&lt;3,ABS(D21)&lt;13),"",IF(AND(EC!D21&lt;0.5,ABS(D21)&lt;20),"",D21)))</f>
        <v>17.401342038413436</v>
      </c>
      <c r="U21" s="345" t="str">
        <f>IF(ABS(E21)&lt;9,"",IF(AND(EC!E21&lt;3,ABS(E21)&lt;13),"",IF(AND(EC!E21&lt;0.5,ABS(E21)&lt;20),"",E21)))</f>
        <v/>
      </c>
      <c r="V21" s="345" t="str">
        <f>IF(ABS(F21)&lt;9,"",IF(AND(EC!F21&lt;3,ABS(F21)&lt;13),"",IF(AND(EC!F21&lt;0.5,ABS(F21)&lt;20),"",F21)))</f>
        <v/>
      </c>
      <c r="W21" s="345" t="str">
        <f>IF(ABS(G21)&lt;9,"",IF(AND(EC!G21&lt;3,ABS(G21)&lt;13),"",IF(AND(EC!G21&lt;0.5,ABS(G21)&lt;20),"",G21)))</f>
        <v/>
      </c>
      <c r="X21" s="345" t="str">
        <f>IF(ABS(H21)&lt;9,"",IF(AND(EC!H21&lt;3,ABS(H21)&lt;13),"",IF(AND(EC!H21&lt;0.5,ABS(H21)&lt;20),"",H21)))</f>
        <v/>
      </c>
      <c r="Y21" s="345" t="str">
        <f>IF(ABS(I21)&lt;9,"",IF(AND(EC!I21&lt;3,ABS(I21)&lt;13),"",IF(AND(EC!I21&lt;0.5,ABS(I21)&lt;20),"",I21)))</f>
        <v/>
      </c>
      <c r="Z21" s="345" t="str">
        <f>IF(ABS(J21)&lt;9,"",IF(AND(EC!J21&lt;3,ABS(J21)&lt;13),"",IF(AND(EC!J21&lt;0.5,ABS(J21)&lt;20),"",J21)))</f>
        <v/>
      </c>
      <c r="AA21" s="345" t="str">
        <f>IF(ABS(K21)&lt;9,"",IF(AND(EC!K21&lt;3,ABS(K21)&lt;13),"",IF(AND(EC!K21&lt;0.5,ABS(K21)&lt;20),"",K21)))</f>
        <v/>
      </c>
      <c r="AB21" s="345" t="str">
        <f>IF(ABS(L21)&lt;9,"",IF(AND(EC!L21&lt;3,ABS(L21)&lt;13),"",IF(AND(EC!L21&lt;0.5,ABS(L21)&lt;20),"",L21)))</f>
        <v/>
      </c>
      <c r="AC21" s="345" t="str">
        <f>IF(ABS(M21)&lt;9,"",IF(AND(EC!M21&lt;3,ABS(M21)&lt;13),"",IF(AND(EC!M21&lt;0.5,ABS(M21)&lt;20),"",M21)))</f>
        <v/>
      </c>
      <c r="AD21" s="346" t="str">
        <f>IF(ABS(N21)&lt;9,"",IF(AND(EC!N21&lt;3,ABS(N21)&lt;13),"",IF(AND(EC!N21&lt;0.5,ABS(N21)&lt;20),"",N21)))</f>
        <v/>
      </c>
      <c r="AE21" s="23">
        <f t="shared" si="8"/>
        <v>1</v>
      </c>
    </row>
    <row r="22" spans="1:31" ht="19.5" customHeight="1">
      <c r="A22" s="123">
        <v>18</v>
      </c>
      <c r="B22" s="214" t="s">
        <v>26</v>
      </c>
      <c r="C22" s="119">
        <v>-4.1491840167843375</v>
      </c>
      <c r="D22" s="120">
        <v>-7.4173678166879489</v>
      </c>
      <c r="E22" s="120">
        <v>-0.46752625587947277</v>
      </c>
      <c r="F22" s="120">
        <v>-4.4209840983695745</v>
      </c>
      <c r="G22" s="120">
        <v>-0.9511281298602029</v>
      </c>
      <c r="H22" s="120">
        <v>15.739552684527757</v>
      </c>
      <c r="I22" s="120">
        <v>0.32841296030750783</v>
      </c>
      <c r="J22" s="120">
        <v>-0.12200976060459708</v>
      </c>
      <c r="K22" s="120">
        <v>-4.1374094296010222</v>
      </c>
      <c r="L22" s="120">
        <v>13.584539869055634</v>
      </c>
      <c r="M22" s="120">
        <v>0.14811568015203422</v>
      </c>
      <c r="N22" s="121">
        <v>-3.6639773970364571</v>
      </c>
      <c r="O22" s="119">
        <f t="shared" si="5"/>
        <v>15.739552684527757</v>
      </c>
      <c r="P22" s="120">
        <f t="shared" si="6"/>
        <v>-7.4173678166879489</v>
      </c>
      <c r="Q22" s="119">
        <f t="shared" si="7"/>
        <v>0.37258619076827704</v>
      </c>
      <c r="R22" s="23"/>
      <c r="S22" s="344" t="str">
        <f>IF(ABS(C22)&lt;9,"",IF(AND(EC!C22&lt;3,ABS(C22)&lt;13),"",IF(AND(EC!C22&lt;0.5,ABS(C22)&lt;20),"",C22)))</f>
        <v/>
      </c>
      <c r="T22" s="345" t="str">
        <f>IF(ABS(D22)&lt;9,"",IF(AND(EC!D22&lt;3,ABS(D22)&lt;13),"",IF(AND(EC!D22&lt;0.5,ABS(D22)&lt;20),"",D22)))</f>
        <v/>
      </c>
      <c r="U22" s="345" t="str">
        <f>IF(ABS(E22)&lt;9,"",IF(AND(EC!E22&lt;3,ABS(E22)&lt;13),"",IF(AND(EC!E22&lt;0.5,ABS(E22)&lt;20),"",E22)))</f>
        <v/>
      </c>
      <c r="V22" s="345" t="str">
        <f>IF(ABS(F22)&lt;9,"",IF(AND(EC!F22&lt;3,ABS(F22)&lt;13),"",IF(AND(EC!F22&lt;0.5,ABS(F22)&lt;20),"",F22)))</f>
        <v/>
      </c>
      <c r="W22" s="345" t="str">
        <f>IF(ABS(G22)&lt;9,"",IF(AND(EC!G22&lt;3,ABS(G22)&lt;13),"",IF(AND(EC!G22&lt;0.5,ABS(G22)&lt;20),"",G22)))</f>
        <v/>
      </c>
      <c r="X22" s="345">
        <f>IF(ABS(H22)&lt;9,"",IF(AND(EC!H22&lt;3,ABS(H22)&lt;13),"",IF(AND(EC!H22&lt;0.5,ABS(H22)&lt;20),"",H22)))</f>
        <v>15.739552684527757</v>
      </c>
      <c r="Y22" s="345" t="str">
        <f>IF(ABS(I22)&lt;9,"",IF(AND(EC!I22&lt;3,ABS(I22)&lt;13),"",IF(AND(EC!I22&lt;0.5,ABS(I22)&lt;20),"",I22)))</f>
        <v/>
      </c>
      <c r="Z22" s="345" t="str">
        <f>IF(ABS(J22)&lt;9,"",IF(AND(EC!J22&lt;3,ABS(J22)&lt;13),"",IF(AND(EC!J22&lt;0.5,ABS(J22)&lt;20),"",J22)))</f>
        <v/>
      </c>
      <c r="AA22" s="345" t="str">
        <f>IF(ABS(K22)&lt;9,"",IF(AND(EC!K22&lt;3,ABS(K22)&lt;13),"",IF(AND(EC!K22&lt;0.5,ABS(K22)&lt;20),"",K22)))</f>
        <v/>
      </c>
      <c r="AB22" s="345">
        <f>IF(ABS(L22)&lt;9,"",IF(AND(EC!L22&lt;3,ABS(L22)&lt;13),"",IF(AND(EC!L22&lt;0.5,ABS(L22)&lt;20),"",L22)))</f>
        <v>13.584539869055634</v>
      </c>
      <c r="AC22" s="345" t="str">
        <f>IF(ABS(M22)&lt;9,"",IF(AND(EC!M22&lt;3,ABS(M22)&lt;13),"",IF(AND(EC!M22&lt;0.5,ABS(M22)&lt;20),"",M22)))</f>
        <v/>
      </c>
      <c r="AD22" s="346" t="str">
        <f>IF(ABS(N22)&lt;9,"",IF(AND(EC!N22&lt;3,ABS(N22)&lt;13),"",IF(AND(EC!N22&lt;0.5,ABS(N22)&lt;20),"",N22)))</f>
        <v/>
      </c>
      <c r="AE22" s="23">
        <f t="shared" si="8"/>
        <v>2</v>
      </c>
    </row>
    <row r="23" spans="1:31" ht="19.5" customHeight="1">
      <c r="A23" s="123">
        <v>19</v>
      </c>
      <c r="B23" s="214" t="s">
        <v>27</v>
      </c>
      <c r="C23" s="119">
        <v>-28.314290583341119</v>
      </c>
      <c r="D23" s="120">
        <v>-4.7135576990211216</v>
      </c>
      <c r="E23" s="120">
        <v>-2.2158918581584217</v>
      </c>
      <c r="F23" s="120">
        <v>-4.8231667359558372</v>
      </c>
      <c r="G23" s="120">
        <v>-9.3670382230111429</v>
      </c>
      <c r="H23" s="120">
        <v>-12.573346773201603</v>
      </c>
      <c r="I23" s="120">
        <v>-3.368589562687434</v>
      </c>
      <c r="J23" s="120">
        <v>1.2942442282620856</v>
      </c>
      <c r="K23" s="120">
        <v>-1.3398510600987936</v>
      </c>
      <c r="L23" s="120">
        <v>-3.1409891010385858</v>
      </c>
      <c r="M23" s="120">
        <v>3.3137513173022186</v>
      </c>
      <c r="N23" s="121">
        <v>-0.65634941654928702</v>
      </c>
      <c r="O23" s="119">
        <f t="shared" si="5"/>
        <v>3.3137513173022186</v>
      </c>
      <c r="P23" s="120">
        <f t="shared" si="6"/>
        <v>-28.314290583341119</v>
      </c>
      <c r="Q23" s="119">
        <f t="shared" si="7"/>
        <v>-5.4920896222915871</v>
      </c>
      <c r="R23" s="23"/>
      <c r="S23" s="344">
        <f>IF(ABS(C23)&lt;9,"",IF(AND(EC!C23&lt;3,ABS(C23)&lt;13),"",IF(AND(EC!C23&lt;0.5,ABS(C23)&lt;20),"",C23)))</f>
        <v>-28.314290583341119</v>
      </c>
      <c r="T23" s="345" t="str">
        <f>IF(ABS(D23)&lt;9,"",IF(AND(EC!D23&lt;3,ABS(D23)&lt;13),"",IF(AND(EC!D23&lt;0.5,ABS(D23)&lt;20),"",D23)))</f>
        <v/>
      </c>
      <c r="U23" s="345" t="str">
        <f>IF(ABS(E23)&lt;9,"",IF(AND(EC!E23&lt;3,ABS(E23)&lt;13),"",IF(AND(EC!E23&lt;0.5,ABS(E23)&lt;20),"",E23)))</f>
        <v/>
      </c>
      <c r="V23" s="345" t="str">
        <f>IF(ABS(F23)&lt;9,"",IF(AND(EC!F23&lt;3,ABS(F23)&lt;13),"",IF(AND(EC!F23&lt;0.5,ABS(F23)&lt;20),"",F23)))</f>
        <v/>
      </c>
      <c r="W23" s="345">
        <f>IF(ABS(G23)&lt;9,"",IF(AND(EC!G23&lt;3,ABS(G23)&lt;13),"",IF(AND(EC!G23&lt;0.5,ABS(G23)&lt;20),"",G23)))</f>
        <v>-9.3670382230111429</v>
      </c>
      <c r="X23" s="345">
        <f>IF(ABS(H23)&lt;9,"",IF(AND(EC!H23&lt;3,ABS(H23)&lt;13),"",IF(AND(EC!H23&lt;0.5,ABS(H23)&lt;20),"",H23)))</f>
        <v>-12.573346773201603</v>
      </c>
      <c r="Y23" s="345" t="str">
        <f>IF(ABS(I23)&lt;9,"",IF(AND(EC!I23&lt;3,ABS(I23)&lt;13),"",IF(AND(EC!I23&lt;0.5,ABS(I23)&lt;20),"",I23)))</f>
        <v/>
      </c>
      <c r="Z23" s="345" t="str">
        <f>IF(ABS(J23)&lt;9,"",IF(AND(EC!J23&lt;3,ABS(J23)&lt;13),"",IF(AND(EC!J23&lt;0.5,ABS(J23)&lt;20),"",J23)))</f>
        <v/>
      </c>
      <c r="AA23" s="345" t="str">
        <f>IF(ABS(K23)&lt;9,"",IF(AND(EC!K23&lt;3,ABS(K23)&lt;13),"",IF(AND(EC!K23&lt;0.5,ABS(K23)&lt;20),"",K23)))</f>
        <v/>
      </c>
      <c r="AB23" s="345" t="str">
        <f>IF(ABS(L23)&lt;9,"",IF(AND(EC!L23&lt;3,ABS(L23)&lt;13),"",IF(AND(EC!L23&lt;0.5,ABS(L23)&lt;20),"",L23)))</f>
        <v/>
      </c>
      <c r="AC23" s="345" t="str">
        <f>IF(ABS(M23)&lt;9,"",IF(AND(EC!M23&lt;3,ABS(M23)&lt;13),"",IF(AND(EC!M23&lt;0.5,ABS(M23)&lt;20),"",M23)))</f>
        <v/>
      </c>
      <c r="AD23" s="346" t="str">
        <f>IF(ABS(N23)&lt;9,"",IF(AND(EC!N23&lt;3,ABS(N23)&lt;13),"",IF(AND(EC!N23&lt;0.5,ABS(N23)&lt;20),"",N23)))</f>
        <v/>
      </c>
      <c r="AE23" s="23">
        <f t="shared" si="8"/>
        <v>3</v>
      </c>
    </row>
    <row r="24" spans="1:31" ht="19.5" customHeight="1">
      <c r="A24" s="123">
        <v>20</v>
      </c>
      <c r="B24" s="214" t="s">
        <v>29</v>
      </c>
      <c r="C24" s="119">
        <v>-2.3728404149413325</v>
      </c>
      <c r="D24" s="120">
        <v>4.9920708599801307E-2</v>
      </c>
      <c r="E24" s="120">
        <v>-2.0501849947633182</v>
      </c>
      <c r="F24" s="120">
        <v>-6.2507120074223774</v>
      </c>
      <c r="G24" s="120">
        <v>-2.3670050026553566</v>
      </c>
      <c r="H24" s="120">
        <v>-2.5051551320414456</v>
      </c>
      <c r="I24" s="120">
        <v>-3.9819995244338489</v>
      </c>
      <c r="J24" s="120">
        <v>-1.1501739994111659</v>
      </c>
      <c r="K24" s="120">
        <v>-4.2166447113569374</v>
      </c>
      <c r="L24" s="120">
        <v>-7.2279675037249342</v>
      </c>
      <c r="M24" s="120">
        <v>-1.6127785625966093</v>
      </c>
      <c r="N24" s="121">
        <v>-2.057945996217097</v>
      </c>
      <c r="O24" s="119">
        <f t="shared" si="5"/>
        <v>4.9920708599801307E-2</v>
      </c>
      <c r="P24" s="120">
        <f t="shared" si="6"/>
        <v>-7.2279675037249342</v>
      </c>
      <c r="Q24" s="119">
        <f t="shared" si="7"/>
        <v>-2.9786239284137186</v>
      </c>
      <c r="R24" s="23"/>
      <c r="S24" s="344" t="str">
        <f>IF(ABS(C24)&lt;9,"",IF(AND(EC!C24&lt;3,ABS(C24)&lt;13),"",IF(AND(EC!C24&lt;0.5,ABS(C24)&lt;20),"",C24)))</f>
        <v/>
      </c>
      <c r="T24" s="345" t="str">
        <f>IF(ABS(D24)&lt;9,"",IF(AND(EC!D24&lt;3,ABS(D24)&lt;13),"",IF(AND(EC!D24&lt;0.5,ABS(D24)&lt;20),"",D24)))</f>
        <v/>
      </c>
      <c r="U24" s="345" t="str">
        <f>IF(ABS(E24)&lt;9,"",IF(AND(EC!E24&lt;3,ABS(E24)&lt;13),"",IF(AND(EC!E24&lt;0.5,ABS(E24)&lt;20),"",E24)))</f>
        <v/>
      </c>
      <c r="V24" s="345" t="str">
        <f>IF(ABS(F24)&lt;9,"",IF(AND(EC!F24&lt;3,ABS(F24)&lt;13),"",IF(AND(EC!F24&lt;0.5,ABS(F24)&lt;20),"",F24)))</f>
        <v/>
      </c>
      <c r="W24" s="345" t="str">
        <f>IF(ABS(G24)&lt;9,"",IF(AND(EC!G24&lt;3,ABS(G24)&lt;13),"",IF(AND(EC!G24&lt;0.5,ABS(G24)&lt;20),"",G24)))</f>
        <v/>
      </c>
      <c r="X24" s="345" t="str">
        <f>IF(ABS(H24)&lt;9,"",IF(AND(EC!H24&lt;3,ABS(H24)&lt;13),"",IF(AND(EC!H24&lt;0.5,ABS(H24)&lt;20),"",H24)))</f>
        <v/>
      </c>
      <c r="Y24" s="345" t="str">
        <f>IF(ABS(I24)&lt;9,"",IF(AND(EC!I24&lt;3,ABS(I24)&lt;13),"",IF(AND(EC!I24&lt;0.5,ABS(I24)&lt;20),"",I24)))</f>
        <v/>
      </c>
      <c r="Z24" s="345" t="str">
        <f>IF(ABS(J24)&lt;9,"",IF(AND(EC!J24&lt;3,ABS(J24)&lt;13),"",IF(AND(EC!J24&lt;0.5,ABS(J24)&lt;20),"",J24)))</f>
        <v/>
      </c>
      <c r="AA24" s="345" t="str">
        <f>IF(ABS(K24)&lt;9,"",IF(AND(EC!K24&lt;3,ABS(K24)&lt;13),"",IF(AND(EC!K24&lt;0.5,ABS(K24)&lt;20),"",K24)))</f>
        <v/>
      </c>
      <c r="AB24" s="345" t="str">
        <f>IF(ABS(L24)&lt;9,"",IF(AND(EC!L24&lt;3,ABS(L24)&lt;13),"",IF(AND(EC!L24&lt;0.5,ABS(L24)&lt;20),"",L24)))</f>
        <v/>
      </c>
      <c r="AC24" s="345" t="str">
        <f>IF(ABS(M24)&lt;9,"",IF(AND(EC!M24&lt;3,ABS(M24)&lt;13),"",IF(AND(EC!M24&lt;0.5,ABS(M24)&lt;20),"",M24)))</f>
        <v/>
      </c>
      <c r="AD24" s="346" t="str">
        <f>IF(ABS(N24)&lt;9,"",IF(AND(EC!N24&lt;3,ABS(N24)&lt;13),"",IF(AND(EC!N24&lt;0.5,ABS(N24)&lt;20),"",N24)))</f>
        <v/>
      </c>
      <c r="AE24" s="23">
        <f t="shared" si="8"/>
        <v>0</v>
      </c>
    </row>
    <row r="25" spans="1:31" ht="19.5" customHeight="1">
      <c r="A25" s="139">
        <v>21</v>
      </c>
      <c r="B25" s="221" t="s">
        <v>30</v>
      </c>
      <c r="C25" s="166">
        <v>-8.7170168842940985</v>
      </c>
      <c r="D25" s="340"/>
      <c r="E25" s="167">
        <v>0.39592126391303289</v>
      </c>
      <c r="F25" s="167">
        <v>-3.4473060673381415</v>
      </c>
      <c r="G25" s="167">
        <v>1.5558504881953461</v>
      </c>
      <c r="H25" s="167">
        <v>1.8505088782381154</v>
      </c>
      <c r="I25" s="167">
        <v>-5.0068247088956266</v>
      </c>
      <c r="J25" s="167">
        <v>-11.667891366210471</v>
      </c>
      <c r="K25" s="167">
        <v>-6.6632407694143208</v>
      </c>
      <c r="L25" s="167">
        <v>-4.6995875755675662</v>
      </c>
      <c r="M25" s="167">
        <v>-5.1750480571021855</v>
      </c>
      <c r="N25" s="168">
        <v>1.818576011636224</v>
      </c>
      <c r="O25" s="166">
        <f t="shared" si="5"/>
        <v>1.8505088782381154</v>
      </c>
      <c r="P25" s="167">
        <f t="shared" si="6"/>
        <v>-11.667891366210471</v>
      </c>
      <c r="Q25" s="166">
        <f t="shared" si="7"/>
        <v>-3.6141871624399715</v>
      </c>
      <c r="R25" s="23"/>
      <c r="S25" s="344" t="str">
        <f>IF(ABS(C25)&lt;9,"",IF(AND(EC!C25&lt;3,ABS(C25)&lt;13),"",IF(AND(EC!C25&lt;0.5,ABS(C25)&lt;20),"",C25)))</f>
        <v/>
      </c>
      <c r="T25" s="345" t="str">
        <f>IF(ABS(D25)&lt;9,"",IF(AND(EC!D25&lt;3,ABS(D25)&lt;13),"",IF(AND(EC!D25&lt;0.5,ABS(D25)&lt;20),"",D25)))</f>
        <v/>
      </c>
      <c r="U25" s="345" t="str">
        <f>IF(ABS(E25)&lt;9,"",IF(AND(EC!E25&lt;3,ABS(E25)&lt;13),"",IF(AND(EC!E25&lt;0.5,ABS(E25)&lt;20),"",E25)))</f>
        <v/>
      </c>
      <c r="V25" s="345" t="str">
        <f>IF(ABS(F25)&lt;9,"",IF(AND(EC!F25&lt;3,ABS(F25)&lt;13),"",IF(AND(EC!F25&lt;0.5,ABS(F25)&lt;20),"",F25)))</f>
        <v/>
      </c>
      <c r="W25" s="345" t="str">
        <f>IF(ABS(G25)&lt;9,"",IF(AND(EC!G25&lt;3,ABS(G25)&lt;13),"",IF(AND(EC!G25&lt;0.5,ABS(G25)&lt;20),"",G25)))</f>
        <v/>
      </c>
      <c r="X25" s="345" t="str">
        <f>IF(ABS(H25)&lt;9,"",IF(AND(EC!H25&lt;3,ABS(H25)&lt;13),"",IF(AND(EC!H25&lt;0.5,ABS(H25)&lt;20),"",H25)))</f>
        <v/>
      </c>
      <c r="Y25" s="345" t="str">
        <f>IF(ABS(I25)&lt;9,"",IF(AND(EC!I25&lt;3,ABS(I25)&lt;13),"",IF(AND(EC!I25&lt;0.5,ABS(I25)&lt;20),"",I25)))</f>
        <v/>
      </c>
      <c r="Z25" s="345" t="str">
        <f>IF(ABS(J25)&lt;9,"",IF(AND(EC!J25&lt;3,ABS(J25)&lt;13),"",IF(AND(EC!J25&lt;0.5,ABS(J25)&lt;20),"",J25)))</f>
        <v/>
      </c>
      <c r="AA25" s="345" t="str">
        <f>IF(ABS(K25)&lt;9,"",IF(AND(EC!K25&lt;3,ABS(K25)&lt;13),"",IF(AND(EC!K25&lt;0.5,ABS(K25)&lt;20),"",K25)))</f>
        <v/>
      </c>
      <c r="AB25" s="345" t="str">
        <f>IF(ABS(L25)&lt;9,"",IF(AND(EC!L25&lt;3,ABS(L25)&lt;13),"",IF(AND(EC!L25&lt;0.5,ABS(L25)&lt;20),"",L25)))</f>
        <v/>
      </c>
      <c r="AC25" s="345" t="str">
        <f>IF(ABS(M25)&lt;9,"",IF(AND(EC!M25&lt;3,ABS(M25)&lt;13),"",IF(AND(EC!M25&lt;0.5,ABS(M25)&lt;20),"",M25)))</f>
        <v/>
      </c>
      <c r="AD25" s="346" t="str">
        <f>IF(ABS(N25)&lt;9,"",IF(AND(EC!N25&lt;3,ABS(N25)&lt;13),"",IF(AND(EC!N25&lt;0.5,ABS(N25)&lt;20),"",N25)))</f>
        <v/>
      </c>
      <c r="AE25" s="23">
        <f t="shared" si="8"/>
        <v>0</v>
      </c>
    </row>
    <row r="26" spans="1:31" ht="19.5" customHeight="1">
      <c r="A26" s="169">
        <v>22</v>
      </c>
      <c r="B26" s="238" t="s">
        <v>32</v>
      </c>
      <c r="C26" s="122">
        <v>-6.9129073330077473</v>
      </c>
      <c r="D26" s="175">
        <v>-3.5166109794702258</v>
      </c>
      <c r="E26" s="175">
        <v>3.3724615626271977</v>
      </c>
      <c r="F26" s="175">
        <v>2.5399052708704315</v>
      </c>
      <c r="G26" s="175">
        <v>-0.98273143013408004</v>
      </c>
      <c r="H26" s="175">
        <v>0.90243408018351812</v>
      </c>
      <c r="I26" s="175">
        <v>0.21672105243307649</v>
      </c>
      <c r="J26" s="175">
        <v>2.0068880613853777</v>
      </c>
      <c r="K26" s="175">
        <v>2.486432919818415</v>
      </c>
      <c r="L26" s="175">
        <v>-1.0048878009588789</v>
      </c>
      <c r="M26" s="175">
        <v>1.2054304555013662</v>
      </c>
      <c r="N26" s="176">
        <v>-0.3063096109606156</v>
      </c>
      <c r="O26" s="122">
        <f t="shared" si="5"/>
        <v>3.3724615626271977</v>
      </c>
      <c r="P26" s="175">
        <f t="shared" si="6"/>
        <v>-6.9129073330077473</v>
      </c>
      <c r="Q26" s="122">
        <f t="shared" si="7"/>
        <v>5.6885402398613538E-4</v>
      </c>
      <c r="R26" s="23"/>
      <c r="S26" s="344" t="str">
        <f>IF(ABS(C26)&lt;9,"",IF(AND(EC!C26&lt;3,ABS(C26)&lt;13),"",IF(AND(EC!C26&lt;0.5,ABS(C26)&lt;20),"",C26)))</f>
        <v/>
      </c>
      <c r="T26" s="345" t="str">
        <f>IF(ABS(D26)&lt;9,"",IF(AND(EC!D26&lt;3,ABS(D26)&lt;13),"",IF(AND(EC!D26&lt;0.5,ABS(D26)&lt;20),"",D26)))</f>
        <v/>
      </c>
      <c r="U26" s="345" t="str">
        <f>IF(ABS(E26)&lt;9,"",IF(AND(EC!E26&lt;3,ABS(E26)&lt;13),"",IF(AND(EC!E26&lt;0.5,ABS(E26)&lt;20),"",E26)))</f>
        <v/>
      </c>
      <c r="V26" s="345" t="str">
        <f>IF(ABS(F26)&lt;9,"",IF(AND(EC!F26&lt;3,ABS(F26)&lt;13),"",IF(AND(EC!F26&lt;0.5,ABS(F26)&lt;20),"",F26)))</f>
        <v/>
      </c>
      <c r="W26" s="345" t="str">
        <f>IF(ABS(G26)&lt;9,"",IF(AND(EC!G26&lt;3,ABS(G26)&lt;13),"",IF(AND(EC!G26&lt;0.5,ABS(G26)&lt;20),"",G26)))</f>
        <v/>
      </c>
      <c r="X26" s="345" t="str">
        <f>IF(ABS(H26)&lt;9,"",IF(AND(EC!H26&lt;3,ABS(H26)&lt;13),"",IF(AND(EC!H26&lt;0.5,ABS(H26)&lt;20),"",H26)))</f>
        <v/>
      </c>
      <c r="Y26" s="345" t="str">
        <f>IF(ABS(I26)&lt;9,"",IF(AND(EC!I26&lt;3,ABS(I26)&lt;13),"",IF(AND(EC!I26&lt;0.5,ABS(I26)&lt;20),"",I26)))</f>
        <v/>
      </c>
      <c r="Z26" s="345" t="str">
        <f>IF(ABS(J26)&lt;9,"",IF(AND(EC!J26&lt;3,ABS(J26)&lt;13),"",IF(AND(EC!J26&lt;0.5,ABS(J26)&lt;20),"",J26)))</f>
        <v/>
      </c>
      <c r="AA26" s="345" t="str">
        <f>IF(ABS(K26)&lt;9,"",IF(AND(EC!K26&lt;3,ABS(K26)&lt;13),"",IF(AND(EC!K26&lt;0.5,ABS(K26)&lt;20),"",K26)))</f>
        <v/>
      </c>
      <c r="AB26" s="345" t="str">
        <f>IF(ABS(L26)&lt;9,"",IF(AND(EC!L26&lt;3,ABS(L26)&lt;13),"",IF(AND(EC!L26&lt;0.5,ABS(L26)&lt;20),"",L26)))</f>
        <v/>
      </c>
      <c r="AC26" s="345" t="str">
        <f>IF(ABS(M26)&lt;9,"",IF(AND(EC!M26&lt;3,ABS(M26)&lt;13),"",IF(AND(EC!M26&lt;0.5,ABS(M26)&lt;20),"",M26)))</f>
        <v/>
      </c>
      <c r="AD26" s="346" t="str">
        <f>IF(ABS(N26)&lt;9,"",IF(AND(EC!N26&lt;3,ABS(N26)&lt;13),"",IF(AND(EC!N26&lt;0.5,ABS(N26)&lt;20),"",N26)))</f>
        <v/>
      </c>
      <c r="AE26" s="23">
        <f t="shared" si="8"/>
        <v>0</v>
      </c>
    </row>
    <row r="27" spans="1:31" ht="19.5" customHeight="1">
      <c r="A27" s="123">
        <v>23</v>
      </c>
      <c r="B27" s="214" t="s">
        <v>34</v>
      </c>
      <c r="C27" s="119">
        <v>-2.0204395843538054</v>
      </c>
      <c r="D27" s="120">
        <v>-1.6568838723474473</v>
      </c>
      <c r="E27" s="120">
        <v>-5.7090416592801336</v>
      </c>
      <c r="F27" s="120">
        <v>-0.51771469920301783</v>
      </c>
      <c r="G27" s="120">
        <v>-5.9325621039947221</v>
      </c>
      <c r="H27" s="120">
        <v>-3.9191414961419948</v>
      </c>
      <c r="I27" s="120">
        <v>-1.0327681055647679</v>
      </c>
      <c r="J27" s="120">
        <v>-2.2715615457201617</v>
      </c>
      <c r="K27" s="120">
        <v>-2.0488017674175723</v>
      </c>
      <c r="L27" s="120">
        <v>0.27374354135101336</v>
      </c>
      <c r="M27" s="120">
        <v>0.3798428854268146</v>
      </c>
      <c r="N27" s="121">
        <v>-0.14248850772079416</v>
      </c>
      <c r="O27" s="119">
        <f t="shared" si="5"/>
        <v>0.3798428854268146</v>
      </c>
      <c r="P27" s="120">
        <f t="shared" si="6"/>
        <v>-5.9325621039947221</v>
      </c>
      <c r="Q27" s="119">
        <f t="shared" si="7"/>
        <v>-2.0498180762472153</v>
      </c>
      <c r="R27" s="23"/>
      <c r="S27" s="344" t="str">
        <f>IF(ABS(C27)&lt;9,"",IF(AND(EC!C27&lt;3,ABS(C27)&lt;13),"",IF(AND(EC!C27&lt;0.5,ABS(C27)&lt;20),"",C27)))</f>
        <v/>
      </c>
      <c r="T27" s="345" t="str">
        <f>IF(ABS(D27)&lt;9,"",IF(AND(EC!D27&lt;3,ABS(D27)&lt;13),"",IF(AND(EC!D27&lt;0.5,ABS(D27)&lt;20),"",D27)))</f>
        <v/>
      </c>
      <c r="U27" s="345" t="str">
        <f>IF(ABS(E27)&lt;9,"",IF(AND(EC!E27&lt;3,ABS(E27)&lt;13),"",IF(AND(EC!E27&lt;0.5,ABS(E27)&lt;20),"",E27)))</f>
        <v/>
      </c>
      <c r="V27" s="345" t="str">
        <f>IF(ABS(F27)&lt;9,"",IF(AND(EC!F27&lt;3,ABS(F27)&lt;13),"",IF(AND(EC!F27&lt;0.5,ABS(F27)&lt;20),"",F27)))</f>
        <v/>
      </c>
      <c r="W27" s="345" t="str">
        <f>IF(ABS(G27)&lt;9,"",IF(AND(EC!G27&lt;3,ABS(G27)&lt;13),"",IF(AND(EC!G27&lt;0.5,ABS(G27)&lt;20),"",G27)))</f>
        <v/>
      </c>
      <c r="X27" s="345" t="str">
        <f>IF(ABS(H27)&lt;9,"",IF(AND(EC!H27&lt;3,ABS(H27)&lt;13),"",IF(AND(EC!H27&lt;0.5,ABS(H27)&lt;20),"",H27)))</f>
        <v/>
      </c>
      <c r="Y27" s="345" t="str">
        <f>IF(ABS(I27)&lt;9,"",IF(AND(EC!I27&lt;3,ABS(I27)&lt;13),"",IF(AND(EC!I27&lt;0.5,ABS(I27)&lt;20),"",I27)))</f>
        <v/>
      </c>
      <c r="Z27" s="345" t="str">
        <f>IF(ABS(J27)&lt;9,"",IF(AND(EC!J27&lt;3,ABS(J27)&lt;13),"",IF(AND(EC!J27&lt;0.5,ABS(J27)&lt;20),"",J27)))</f>
        <v/>
      </c>
      <c r="AA27" s="345" t="str">
        <f>IF(ABS(K27)&lt;9,"",IF(AND(EC!K27&lt;3,ABS(K27)&lt;13),"",IF(AND(EC!K27&lt;0.5,ABS(K27)&lt;20),"",K27)))</f>
        <v/>
      </c>
      <c r="AB27" s="345" t="str">
        <f>IF(ABS(L27)&lt;9,"",IF(AND(EC!L27&lt;3,ABS(L27)&lt;13),"",IF(AND(EC!L27&lt;0.5,ABS(L27)&lt;20),"",L27)))</f>
        <v/>
      </c>
      <c r="AC27" s="345" t="str">
        <f>IF(ABS(M27)&lt;9,"",IF(AND(EC!M27&lt;3,ABS(M27)&lt;13),"",IF(AND(EC!M27&lt;0.5,ABS(M27)&lt;20),"",M27)))</f>
        <v/>
      </c>
      <c r="AD27" s="346" t="str">
        <f>IF(ABS(N27)&lt;9,"",IF(AND(EC!N27&lt;3,ABS(N27)&lt;13),"",IF(AND(EC!N27&lt;0.5,ABS(N27)&lt;20),"",N27)))</f>
        <v/>
      </c>
      <c r="AE27" s="23">
        <f t="shared" si="8"/>
        <v>0</v>
      </c>
    </row>
    <row r="28" spans="1:31" ht="19.5" customHeight="1">
      <c r="A28" s="123">
        <v>24</v>
      </c>
      <c r="B28" s="214" t="s">
        <v>35</v>
      </c>
      <c r="C28" s="119">
        <v>-1.5779626375339986</v>
      </c>
      <c r="D28" s="120">
        <v>2.1002784815365767</v>
      </c>
      <c r="E28" s="120">
        <v>-3.028970213205127</v>
      </c>
      <c r="F28" s="120">
        <v>-5.1281523560707347</v>
      </c>
      <c r="G28" s="120">
        <v>-2.1453869732142126</v>
      </c>
      <c r="H28" s="120">
        <v>-3.1789370055015196</v>
      </c>
      <c r="I28" s="120">
        <v>-1.3632175311524743</v>
      </c>
      <c r="J28" s="120">
        <v>-1.8713955063409364</v>
      </c>
      <c r="K28" s="120">
        <v>-0.17950412391025872</v>
      </c>
      <c r="L28" s="120">
        <v>-9.5063294879035573E-2</v>
      </c>
      <c r="M28" s="120">
        <v>0.79150426196613133</v>
      </c>
      <c r="N28" s="121">
        <v>-2.0108051530605311E-2</v>
      </c>
      <c r="O28" s="119">
        <f t="shared" si="5"/>
        <v>2.1002784815365767</v>
      </c>
      <c r="P28" s="120">
        <f t="shared" si="6"/>
        <v>-5.1281523560707347</v>
      </c>
      <c r="Q28" s="119">
        <f t="shared" si="7"/>
        <v>-1.3080762458196828</v>
      </c>
      <c r="R28" s="23"/>
      <c r="S28" s="344" t="str">
        <f>IF(ABS(C28)&lt;9,"",IF(AND(EC!C28&lt;3,ABS(C28)&lt;13),"",IF(AND(EC!C28&lt;0.5,ABS(C28)&lt;20),"",C28)))</f>
        <v/>
      </c>
      <c r="T28" s="345" t="str">
        <f>IF(ABS(D28)&lt;9,"",IF(AND(EC!D28&lt;3,ABS(D28)&lt;13),"",IF(AND(EC!D28&lt;0.5,ABS(D28)&lt;20),"",D28)))</f>
        <v/>
      </c>
      <c r="U28" s="345" t="str">
        <f>IF(ABS(E28)&lt;9,"",IF(AND(EC!E28&lt;3,ABS(E28)&lt;13),"",IF(AND(EC!E28&lt;0.5,ABS(E28)&lt;20),"",E28)))</f>
        <v/>
      </c>
      <c r="V28" s="345" t="str">
        <f>IF(ABS(F28)&lt;9,"",IF(AND(EC!F28&lt;3,ABS(F28)&lt;13),"",IF(AND(EC!F28&lt;0.5,ABS(F28)&lt;20),"",F28)))</f>
        <v/>
      </c>
      <c r="W28" s="345" t="str">
        <f>IF(ABS(G28)&lt;9,"",IF(AND(EC!G28&lt;3,ABS(G28)&lt;13),"",IF(AND(EC!G28&lt;0.5,ABS(G28)&lt;20),"",G28)))</f>
        <v/>
      </c>
      <c r="X28" s="345" t="str">
        <f>IF(ABS(H28)&lt;9,"",IF(AND(EC!H28&lt;3,ABS(H28)&lt;13),"",IF(AND(EC!H28&lt;0.5,ABS(H28)&lt;20),"",H28)))</f>
        <v/>
      </c>
      <c r="Y28" s="345" t="str">
        <f>IF(ABS(I28)&lt;9,"",IF(AND(EC!I28&lt;3,ABS(I28)&lt;13),"",IF(AND(EC!I28&lt;0.5,ABS(I28)&lt;20),"",I28)))</f>
        <v/>
      </c>
      <c r="Z28" s="345" t="str">
        <f>IF(ABS(J28)&lt;9,"",IF(AND(EC!J28&lt;3,ABS(J28)&lt;13),"",IF(AND(EC!J28&lt;0.5,ABS(J28)&lt;20),"",J28)))</f>
        <v/>
      </c>
      <c r="AA28" s="345" t="str">
        <f>IF(ABS(K28)&lt;9,"",IF(AND(EC!K28&lt;3,ABS(K28)&lt;13),"",IF(AND(EC!K28&lt;0.5,ABS(K28)&lt;20),"",K28)))</f>
        <v/>
      </c>
      <c r="AB28" s="345" t="str">
        <f>IF(ABS(L28)&lt;9,"",IF(AND(EC!L28&lt;3,ABS(L28)&lt;13),"",IF(AND(EC!L28&lt;0.5,ABS(L28)&lt;20),"",L28)))</f>
        <v/>
      </c>
      <c r="AC28" s="345" t="str">
        <f>IF(ABS(M28)&lt;9,"",IF(AND(EC!M28&lt;3,ABS(M28)&lt;13),"",IF(AND(EC!M28&lt;0.5,ABS(M28)&lt;20),"",M28)))</f>
        <v/>
      </c>
      <c r="AD28" s="346" t="str">
        <f>IF(ABS(N28)&lt;9,"",IF(AND(EC!N28&lt;3,ABS(N28)&lt;13),"",IF(AND(EC!N28&lt;0.5,ABS(N28)&lt;20),"",N28)))</f>
        <v/>
      </c>
      <c r="AE28" s="23">
        <f t="shared" si="8"/>
        <v>0</v>
      </c>
    </row>
    <row r="29" spans="1:31" ht="19.5" customHeight="1">
      <c r="A29" s="123">
        <v>25</v>
      </c>
      <c r="B29" s="214" t="s">
        <v>36</v>
      </c>
      <c r="C29" s="119">
        <v>16.033503752906846</v>
      </c>
      <c r="D29" s="120">
        <v>15.588034200319179</v>
      </c>
      <c r="E29" s="120">
        <v>11.004298713483337</v>
      </c>
      <c r="F29" s="120">
        <v>13.986508074244853</v>
      </c>
      <c r="G29" s="120">
        <v>7.9132420113689621</v>
      </c>
      <c r="H29" s="120">
        <v>14.761027114129719</v>
      </c>
      <c r="I29" s="120">
        <v>10.618329349201264</v>
      </c>
      <c r="J29" s="120">
        <v>11.448417963827927</v>
      </c>
      <c r="K29" s="120">
        <v>11.399909440814948</v>
      </c>
      <c r="L29" s="120">
        <v>14.614578564057295</v>
      </c>
      <c r="M29" s="120">
        <v>16.052892794025361</v>
      </c>
      <c r="N29" s="121">
        <v>33.966328895084487</v>
      </c>
      <c r="O29" s="119">
        <f t="shared" si="5"/>
        <v>33.966328895084487</v>
      </c>
      <c r="P29" s="120">
        <f t="shared" si="6"/>
        <v>7.9132420113689621</v>
      </c>
      <c r="Q29" s="119">
        <f t="shared" si="7"/>
        <v>14.782255906122012</v>
      </c>
      <c r="R29" s="23"/>
      <c r="S29" s="344">
        <f>IF(ABS(C29)&lt;9,"",IF(AND(EC!C29&lt;3,ABS(C29)&lt;13),"",IF(AND(EC!C29&lt;0.5,ABS(C29)&lt;20),"",C29)))</f>
        <v>16.033503752906846</v>
      </c>
      <c r="T29" s="345">
        <f>IF(ABS(D29)&lt;9,"",IF(AND(EC!D29&lt;3,ABS(D29)&lt;13),"",IF(AND(EC!D29&lt;0.5,ABS(D29)&lt;20),"",D29)))</f>
        <v>15.588034200319179</v>
      </c>
      <c r="U29" s="345" t="str">
        <f>IF(ABS(E29)&lt;9,"",IF(AND(EC!E29&lt;3,ABS(E29)&lt;13),"",IF(AND(EC!E29&lt;0.5,ABS(E29)&lt;20),"",E29)))</f>
        <v/>
      </c>
      <c r="V29" s="345">
        <f>IF(ABS(F29)&lt;9,"",IF(AND(EC!F29&lt;3,ABS(F29)&lt;13),"",IF(AND(EC!F29&lt;0.5,ABS(F29)&lt;20),"",F29)))</f>
        <v>13.986508074244853</v>
      </c>
      <c r="W29" s="345" t="str">
        <f>IF(ABS(G29)&lt;9,"",IF(AND(EC!G29&lt;3,ABS(G29)&lt;13),"",IF(AND(EC!G29&lt;0.5,ABS(G29)&lt;20),"",G29)))</f>
        <v/>
      </c>
      <c r="X29" s="345">
        <f>IF(ABS(H29)&lt;9,"",IF(AND(EC!H29&lt;3,ABS(H29)&lt;13),"",IF(AND(EC!H29&lt;0.5,ABS(H29)&lt;20),"",H29)))</f>
        <v>14.761027114129719</v>
      </c>
      <c r="Y29" s="345">
        <f>IF(ABS(I29)&lt;9,"",IF(AND(EC!I29&lt;3,ABS(I29)&lt;13),"",IF(AND(EC!I29&lt;0.5,ABS(I29)&lt;20),"",I29)))</f>
        <v>10.618329349201264</v>
      </c>
      <c r="Z29" s="345">
        <f>IF(ABS(J29)&lt;9,"",IF(AND(EC!J29&lt;3,ABS(J29)&lt;13),"",IF(AND(EC!J29&lt;0.5,ABS(J29)&lt;20),"",J29)))</f>
        <v>11.448417963827927</v>
      </c>
      <c r="AA29" s="345">
        <f>IF(ABS(K29)&lt;9,"",IF(AND(EC!K29&lt;3,ABS(K29)&lt;13),"",IF(AND(EC!K29&lt;0.5,ABS(K29)&lt;20),"",K29)))</f>
        <v>11.399909440814948</v>
      </c>
      <c r="AB29" s="345">
        <f>IF(ABS(L29)&lt;9,"",IF(AND(EC!L29&lt;3,ABS(L29)&lt;13),"",IF(AND(EC!L29&lt;0.5,ABS(L29)&lt;20),"",L29)))</f>
        <v>14.614578564057295</v>
      </c>
      <c r="AC29" s="345">
        <f>IF(ABS(M29)&lt;9,"",IF(AND(EC!M29&lt;3,ABS(M29)&lt;13),"",IF(AND(EC!M29&lt;0.5,ABS(M29)&lt;20),"",M29)))</f>
        <v>16.052892794025361</v>
      </c>
      <c r="AD29" s="346">
        <f>IF(ABS(N29)&lt;9,"",IF(AND(EC!N29&lt;3,ABS(N29)&lt;13),"",IF(AND(EC!N29&lt;0.5,ABS(N29)&lt;20),"",N29)))</f>
        <v>33.966328895084487</v>
      </c>
      <c r="AE29" s="23">
        <f t="shared" si="8"/>
        <v>10</v>
      </c>
    </row>
    <row r="30" spans="1:31" ht="19.5" customHeight="1">
      <c r="A30" s="123">
        <v>26</v>
      </c>
      <c r="B30" s="214" t="s">
        <v>37</v>
      </c>
      <c r="C30" s="119">
        <v>3.574801023790724</v>
      </c>
      <c r="D30" s="120">
        <v>1.5432630442425377</v>
      </c>
      <c r="E30" s="120">
        <v>3.7059667374758541E-2</v>
      </c>
      <c r="F30" s="120">
        <v>-1.4425519809438794</v>
      </c>
      <c r="G30" s="120">
        <v>0.95325280265224188</v>
      </c>
      <c r="H30" s="120">
        <v>3.1508271112424047</v>
      </c>
      <c r="I30" s="120">
        <v>-0.68383084328518784</v>
      </c>
      <c r="J30" s="120">
        <v>1.6348748355768354</v>
      </c>
      <c r="K30" s="120">
        <v>-4.4064915685429131</v>
      </c>
      <c r="L30" s="120">
        <v>0.1944077005717906</v>
      </c>
      <c r="M30" s="120">
        <v>-4.406569360671325</v>
      </c>
      <c r="N30" s="121">
        <v>-2.7421820683196274</v>
      </c>
      <c r="O30" s="119">
        <f t="shared" si="5"/>
        <v>3.574801023790724</v>
      </c>
      <c r="P30" s="120">
        <f t="shared" si="6"/>
        <v>-4.406569360671325</v>
      </c>
      <c r="Q30" s="119">
        <f t="shared" si="7"/>
        <v>-0.21609496969263661</v>
      </c>
      <c r="R30" s="23"/>
      <c r="S30" s="344" t="str">
        <f>IF(ABS(C30)&lt;9,"",IF(AND(EC!C30&lt;3,ABS(C30)&lt;13),"",IF(AND(EC!C30&lt;0.5,ABS(C30)&lt;20),"",C30)))</f>
        <v/>
      </c>
      <c r="T30" s="345" t="str">
        <f>IF(ABS(D30)&lt;9,"",IF(AND(EC!D30&lt;3,ABS(D30)&lt;13),"",IF(AND(EC!D30&lt;0.5,ABS(D30)&lt;20),"",D30)))</f>
        <v/>
      </c>
      <c r="U30" s="345" t="str">
        <f>IF(ABS(E30)&lt;9,"",IF(AND(EC!E30&lt;3,ABS(E30)&lt;13),"",IF(AND(EC!E30&lt;0.5,ABS(E30)&lt;20),"",E30)))</f>
        <v/>
      </c>
      <c r="V30" s="345" t="str">
        <f>IF(ABS(F30)&lt;9,"",IF(AND(EC!F30&lt;3,ABS(F30)&lt;13),"",IF(AND(EC!F30&lt;0.5,ABS(F30)&lt;20),"",F30)))</f>
        <v/>
      </c>
      <c r="W30" s="345" t="str">
        <f>IF(ABS(G30)&lt;9,"",IF(AND(EC!G30&lt;3,ABS(G30)&lt;13),"",IF(AND(EC!G30&lt;0.5,ABS(G30)&lt;20),"",G30)))</f>
        <v/>
      </c>
      <c r="X30" s="345" t="str">
        <f>IF(ABS(H30)&lt;9,"",IF(AND(EC!H30&lt;3,ABS(H30)&lt;13),"",IF(AND(EC!H30&lt;0.5,ABS(H30)&lt;20),"",H30)))</f>
        <v/>
      </c>
      <c r="Y30" s="345" t="str">
        <f>IF(ABS(I30)&lt;9,"",IF(AND(EC!I30&lt;3,ABS(I30)&lt;13),"",IF(AND(EC!I30&lt;0.5,ABS(I30)&lt;20),"",I30)))</f>
        <v/>
      </c>
      <c r="Z30" s="345" t="str">
        <f>IF(ABS(J30)&lt;9,"",IF(AND(EC!J30&lt;3,ABS(J30)&lt;13),"",IF(AND(EC!J30&lt;0.5,ABS(J30)&lt;20),"",J30)))</f>
        <v/>
      </c>
      <c r="AA30" s="345" t="str">
        <f>IF(ABS(K30)&lt;9,"",IF(AND(EC!K30&lt;3,ABS(K30)&lt;13),"",IF(AND(EC!K30&lt;0.5,ABS(K30)&lt;20),"",K30)))</f>
        <v/>
      </c>
      <c r="AB30" s="345" t="str">
        <f>IF(ABS(L30)&lt;9,"",IF(AND(EC!L30&lt;3,ABS(L30)&lt;13),"",IF(AND(EC!L30&lt;0.5,ABS(L30)&lt;20),"",L30)))</f>
        <v/>
      </c>
      <c r="AC30" s="345" t="str">
        <f>IF(ABS(M30)&lt;9,"",IF(AND(EC!M30&lt;3,ABS(M30)&lt;13),"",IF(AND(EC!M30&lt;0.5,ABS(M30)&lt;20),"",M30)))</f>
        <v/>
      </c>
      <c r="AD30" s="346" t="str">
        <f>IF(ABS(N30)&lt;9,"",IF(AND(EC!N30&lt;3,ABS(N30)&lt;13),"",IF(AND(EC!N30&lt;0.5,ABS(N30)&lt;20),"",N30)))</f>
        <v/>
      </c>
      <c r="AE30" s="23">
        <f t="shared" si="8"/>
        <v>0</v>
      </c>
    </row>
    <row r="31" spans="1:31" ht="19.5" customHeight="1">
      <c r="A31" s="123">
        <v>27</v>
      </c>
      <c r="B31" s="214" t="s">
        <v>39</v>
      </c>
      <c r="C31" s="119">
        <v>3.6967229281854301</v>
      </c>
      <c r="D31" s="120">
        <v>-2.1683515236822464</v>
      </c>
      <c r="E31" s="120">
        <v>-1.5237768052370164</v>
      </c>
      <c r="F31" s="120">
        <v>-8.4128800691567598</v>
      </c>
      <c r="G31" s="120">
        <v>-6.9413910928143645</v>
      </c>
      <c r="H31" s="120">
        <v>0.20793125429873471</v>
      </c>
      <c r="I31" s="120">
        <v>3.5669245050205545</v>
      </c>
      <c r="J31" s="120">
        <v>2.529482598777494</v>
      </c>
      <c r="K31" s="120">
        <v>3.5280118296450365</v>
      </c>
      <c r="L31" s="120">
        <v>0.64281826131072106</v>
      </c>
      <c r="M31" s="120">
        <v>2.458783380055106</v>
      </c>
      <c r="N31" s="121">
        <v>-1.029356364767485</v>
      </c>
      <c r="O31" s="119">
        <f t="shared" si="5"/>
        <v>3.6967229281854301</v>
      </c>
      <c r="P31" s="120">
        <f t="shared" si="6"/>
        <v>-8.4128800691567598</v>
      </c>
      <c r="Q31" s="119">
        <f t="shared" si="7"/>
        <v>-0.28709009153039944</v>
      </c>
      <c r="R31" s="23"/>
      <c r="S31" s="344" t="str">
        <f>IF(ABS(C31)&lt;9,"",IF(AND(EC!C31&lt;3,ABS(C31)&lt;13),"",IF(AND(EC!C31&lt;0.5,ABS(C31)&lt;20),"",C31)))</f>
        <v/>
      </c>
      <c r="T31" s="345" t="str">
        <f>IF(ABS(D31)&lt;9,"",IF(AND(EC!D31&lt;3,ABS(D31)&lt;13),"",IF(AND(EC!D31&lt;0.5,ABS(D31)&lt;20),"",D31)))</f>
        <v/>
      </c>
      <c r="U31" s="345" t="str">
        <f>IF(ABS(E31)&lt;9,"",IF(AND(EC!E31&lt;3,ABS(E31)&lt;13),"",IF(AND(EC!E31&lt;0.5,ABS(E31)&lt;20),"",E31)))</f>
        <v/>
      </c>
      <c r="V31" s="345" t="str">
        <f>IF(ABS(F31)&lt;9,"",IF(AND(EC!F31&lt;3,ABS(F31)&lt;13),"",IF(AND(EC!F31&lt;0.5,ABS(F31)&lt;20),"",F31)))</f>
        <v/>
      </c>
      <c r="W31" s="345" t="str">
        <f>IF(ABS(G31)&lt;9,"",IF(AND(EC!G31&lt;3,ABS(G31)&lt;13),"",IF(AND(EC!G31&lt;0.5,ABS(G31)&lt;20),"",G31)))</f>
        <v/>
      </c>
      <c r="X31" s="345" t="str">
        <f>IF(ABS(H31)&lt;9,"",IF(AND(EC!H31&lt;3,ABS(H31)&lt;13),"",IF(AND(EC!H31&lt;0.5,ABS(H31)&lt;20),"",H31)))</f>
        <v/>
      </c>
      <c r="Y31" s="345" t="str">
        <f>IF(ABS(I31)&lt;9,"",IF(AND(EC!I31&lt;3,ABS(I31)&lt;13),"",IF(AND(EC!I31&lt;0.5,ABS(I31)&lt;20),"",I31)))</f>
        <v/>
      </c>
      <c r="Z31" s="345" t="str">
        <f>IF(ABS(J31)&lt;9,"",IF(AND(EC!J31&lt;3,ABS(J31)&lt;13),"",IF(AND(EC!J31&lt;0.5,ABS(J31)&lt;20),"",J31)))</f>
        <v/>
      </c>
      <c r="AA31" s="345" t="str">
        <f>IF(ABS(K31)&lt;9,"",IF(AND(EC!K31&lt;3,ABS(K31)&lt;13),"",IF(AND(EC!K31&lt;0.5,ABS(K31)&lt;20),"",K31)))</f>
        <v/>
      </c>
      <c r="AB31" s="345" t="str">
        <f>IF(ABS(L31)&lt;9,"",IF(AND(EC!L31&lt;3,ABS(L31)&lt;13),"",IF(AND(EC!L31&lt;0.5,ABS(L31)&lt;20),"",L31)))</f>
        <v/>
      </c>
      <c r="AC31" s="345" t="str">
        <f>IF(ABS(M31)&lt;9,"",IF(AND(EC!M31&lt;3,ABS(M31)&lt;13),"",IF(AND(EC!M31&lt;0.5,ABS(M31)&lt;20),"",M31)))</f>
        <v/>
      </c>
      <c r="AD31" s="346" t="str">
        <f>IF(ABS(N31)&lt;9,"",IF(AND(EC!N31&lt;3,ABS(N31)&lt;13),"",IF(AND(EC!N31&lt;0.5,ABS(N31)&lt;20),"",N31)))</f>
        <v/>
      </c>
      <c r="AE31" s="23">
        <f t="shared" si="8"/>
        <v>0</v>
      </c>
    </row>
    <row r="32" spans="1:31" ht="19.5" customHeight="1">
      <c r="A32" s="123">
        <v>28</v>
      </c>
      <c r="B32" s="214" t="s">
        <v>40</v>
      </c>
      <c r="C32" s="119">
        <v>-3.0583766125745853</v>
      </c>
      <c r="D32" s="120">
        <v>-6.545991818296276</v>
      </c>
      <c r="E32" s="120">
        <v>-7.073123651854365</v>
      </c>
      <c r="F32" s="120">
        <v>-5.4071576305136011</v>
      </c>
      <c r="G32" s="120">
        <v>-1.0410280696490646</v>
      </c>
      <c r="H32" s="120">
        <v>-5.7859639443405708</v>
      </c>
      <c r="I32" s="120">
        <v>-0.13617046779818548</v>
      </c>
      <c r="J32" s="120">
        <v>1.5223303430192727</v>
      </c>
      <c r="K32" s="120">
        <v>-4.2928427626499746</v>
      </c>
      <c r="L32" s="120">
        <v>-3.1902008139791285</v>
      </c>
      <c r="M32" s="120">
        <v>2.6938652397278844</v>
      </c>
      <c r="N32" s="121">
        <v>1.6493590160931406</v>
      </c>
      <c r="O32" s="119">
        <f t="shared" si="5"/>
        <v>2.6938652397278844</v>
      </c>
      <c r="P32" s="120">
        <f t="shared" si="6"/>
        <v>-7.073123651854365</v>
      </c>
      <c r="Q32" s="119">
        <f t="shared" si="7"/>
        <v>-2.5554417644012877</v>
      </c>
      <c r="R32" s="23"/>
      <c r="S32" s="344" t="str">
        <f>IF(ABS(C32)&lt;9,"",IF(AND(EC!C32&lt;3,ABS(C32)&lt;13),"",IF(AND(EC!C32&lt;0.5,ABS(C32)&lt;20),"",C32)))</f>
        <v/>
      </c>
      <c r="T32" s="345" t="str">
        <f>IF(ABS(D32)&lt;9,"",IF(AND(EC!D32&lt;3,ABS(D32)&lt;13),"",IF(AND(EC!D32&lt;0.5,ABS(D32)&lt;20),"",D32)))</f>
        <v/>
      </c>
      <c r="U32" s="345" t="str">
        <f>IF(ABS(E32)&lt;9,"",IF(AND(EC!E32&lt;3,ABS(E32)&lt;13),"",IF(AND(EC!E32&lt;0.5,ABS(E32)&lt;20),"",E32)))</f>
        <v/>
      </c>
      <c r="V32" s="345" t="str">
        <f>IF(ABS(F32)&lt;9,"",IF(AND(EC!F32&lt;3,ABS(F32)&lt;13),"",IF(AND(EC!F32&lt;0.5,ABS(F32)&lt;20),"",F32)))</f>
        <v/>
      </c>
      <c r="W32" s="345" t="str">
        <f>IF(ABS(G32)&lt;9,"",IF(AND(EC!G32&lt;3,ABS(G32)&lt;13),"",IF(AND(EC!G32&lt;0.5,ABS(G32)&lt;20),"",G32)))</f>
        <v/>
      </c>
      <c r="X32" s="345" t="str">
        <f>IF(ABS(H32)&lt;9,"",IF(AND(EC!H32&lt;3,ABS(H32)&lt;13),"",IF(AND(EC!H32&lt;0.5,ABS(H32)&lt;20),"",H32)))</f>
        <v/>
      </c>
      <c r="Y32" s="345" t="str">
        <f>IF(ABS(I32)&lt;9,"",IF(AND(EC!I32&lt;3,ABS(I32)&lt;13),"",IF(AND(EC!I32&lt;0.5,ABS(I32)&lt;20),"",I32)))</f>
        <v/>
      </c>
      <c r="Z32" s="345" t="str">
        <f>IF(ABS(J32)&lt;9,"",IF(AND(EC!J32&lt;3,ABS(J32)&lt;13),"",IF(AND(EC!J32&lt;0.5,ABS(J32)&lt;20),"",J32)))</f>
        <v/>
      </c>
      <c r="AA32" s="345" t="str">
        <f>IF(ABS(K32)&lt;9,"",IF(AND(EC!K32&lt;3,ABS(K32)&lt;13),"",IF(AND(EC!K32&lt;0.5,ABS(K32)&lt;20),"",K32)))</f>
        <v/>
      </c>
      <c r="AB32" s="345" t="str">
        <f>IF(ABS(L32)&lt;9,"",IF(AND(EC!L32&lt;3,ABS(L32)&lt;13),"",IF(AND(EC!L32&lt;0.5,ABS(L32)&lt;20),"",L32)))</f>
        <v/>
      </c>
      <c r="AC32" s="345" t="str">
        <f>IF(ABS(M32)&lt;9,"",IF(AND(EC!M32&lt;3,ABS(M32)&lt;13),"",IF(AND(EC!M32&lt;0.5,ABS(M32)&lt;20),"",M32)))</f>
        <v/>
      </c>
      <c r="AD32" s="346" t="str">
        <f>IF(ABS(N32)&lt;9,"",IF(AND(EC!N32&lt;3,ABS(N32)&lt;13),"",IF(AND(EC!N32&lt;0.5,ABS(N32)&lt;20),"",N32)))</f>
        <v/>
      </c>
      <c r="AE32" s="23">
        <f t="shared" si="8"/>
        <v>0</v>
      </c>
    </row>
    <row r="33" spans="1:31" ht="19.5" customHeight="1">
      <c r="A33" s="123">
        <v>29</v>
      </c>
      <c r="B33" s="214" t="s">
        <v>41</v>
      </c>
      <c r="C33" s="119">
        <v>-4.8510802511791598</v>
      </c>
      <c r="D33" s="120">
        <v>-3.7400252089289268</v>
      </c>
      <c r="E33" s="120">
        <v>-5.8803685821262883</v>
      </c>
      <c r="F33" s="120">
        <v>-1.7404191182262021</v>
      </c>
      <c r="G33" s="120">
        <v>-7.2372223134981928</v>
      </c>
      <c r="H33" s="120">
        <v>-2.2123019785219218</v>
      </c>
      <c r="I33" s="120">
        <v>-4.5640975586813255</v>
      </c>
      <c r="J33" s="120">
        <v>-5.7412780926937392</v>
      </c>
      <c r="K33" s="120">
        <v>-13.205007912600903</v>
      </c>
      <c r="L33" s="120">
        <v>-6.979471225510359</v>
      </c>
      <c r="M33" s="120">
        <v>-3.8671214681995218</v>
      </c>
      <c r="N33" s="121">
        <v>-5.3573880407773533</v>
      </c>
      <c r="O33" s="119">
        <f t="shared" si="5"/>
        <v>-1.7404191182262021</v>
      </c>
      <c r="P33" s="120">
        <f t="shared" si="6"/>
        <v>-13.205007912600903</v>
      </c>
      <c r="Q33" s="119">
        <f t="shared" si="7"/>
        <v>-5.4479818125786581</v>
      </c>
      <c r="R33" s="23"/>
      <c r="S33" s="344" t="str">
        <f>IF(ABS(C33)&lt;9,"",IF(AND(EC!C33&lt;3,ABS(C33)&lt;13),"",IF(AND(EC!C33&lt;0.5,ABS(C33)&lt;20),"",C33)))</f>
        <v/>
      </c>
      <c r="T33" s="345" t="str">
        <f>IF(ABS(D33)&lt;9,"",IF(AND(EC!D33&lt;3,ABS(D33)&lt;13),"",IF(AND(EC!D33&lt;0.5,ABS(D33)&lt;20),"",D33)))</f>
        <v/>
      </c>
      <c r="U33" s="345" t="str">
        <f>IF(ABS(E33)&lt;9,"",IF(AND(EC!E33&lt;3,ABS(E33)&lt;13),"",IF(AND(EC!E33&lt;0.5,ABS(E33)&lt;20),"",E33)))</f>
        <v/>
      </c>
      <c r="V33" s="345" t="str">
        <f>IF(ABS(F33)&lt;9,"",IF(AND(EC!F33&lt;3,ABS(F33)&lt;13),"",IF(AND(EC!F33&lt;0.5,ABS(F33)&lt;20),"",F33)))</f>
        <v/>
      </c>
      <c r="W33" s="345" t="str">
        <f>IF(ABS(G33)&lt;9,"",IF(AND(EC!G33&lt;3,ABS(G33)&lt;13),"",IF(AND(EC!G33&lt;0.5,ABS(G33)&lt;20),"",G33)))</f>
        <v/>
      </c>
      <c r="X33" s="345" t="str">
        <f>IF(ABS(H33)&lt;9,"",IF(AND(EC!H33&lt;3,ABS(H33)&lt;13),"",IF(AND(EC!H33&lt;0.5,ABS(H33)&lt;20),"",H33)))</f>
        <v/>
      </c>
      <c r="Y33" s="345" t="str">
        <f>IF(ABS(I33)&lt;9,"",IF(AND(EC!I33&lt;3,ABS(I33)&lt;13),"",IF(AND(EC!I33&lt;0.5,ABS(I33)&lt;20),"",I33)))</f>
        <v/>
      </c>
      <c r="Z33" s="345" t="str">
        <f>IF(ABS(J33)&lt;9,"",IF(AND(EC!J33&lt;3,ABS(J33)&lt;13),"",IF(AND(EC!J33&lt;0.5,ABS(J33)&lt;20),"",J33)))</f>
        <v/>
      </c>
      <c r="AA33" s="345">
        <f>IF(ABS(K33)&lt;9,"",IF(AND(EC!K33&lt;3,ABS(K33)&lt;13),"",IF(AND(EC!K33&lt;0.5,ABS(K33)&lt;20),"",K33)))</f>
        <v>-13.205007912600903</v>
      </c>
      <c r="AB33" s="345" t="str">
        <f>IF(ABS(L33)&lt;9,"",IF(AND(EC!L33&lt;3,ABS(L33)&lt;13),"",IF(AND(EC!L33&lt;0.5,ABS(L33)&lt;20),"",L33)))</f>
        <v/>
      </c>
      <c r="AC33" s="345" t="str">
        <f>IF(ABS(M33)&lt;9,"",IF(AND(EC!M33&lt;3,ABS(M33)&lt;13),"",IF(AND(EC!M33&lt;0.5,ABS(M33)&lt;20),"",M33)))</f>
        <v/>
      </c>
      <c r="AD33" s="346" t="str">
        <f>IF(ABS(N33)&lt;9,"",IF(AND(EC!N33&lt;3,ABS(N33)&lt;13),"",IF(AND(EC!N33&lt;0.5,ABS(N33)&lt;20),"",N33)))</f>
        <v/>
      </c>
      <c r="AE33" s="23">
        <f t="shared" si="8"/>
        <v>1</v>
      </c>
    </row>
    <row r="34" spans="1:31" ht="19.5" customHeight="1">
      <c r="A34" s="123">
        <v>30</v>
      </c>
      <c r="B34" s="214" t="s">
        <v>43</v>
      </c>
      <c r="C34" s="119">
        <v>-3.8792578123913093</v>
      </c>
      <c r="D34" s="120">
        <v>-1.2528092943196933</v>
      </c>
      <c r="E34" s="120">
        <v>-5.5096209218492778</v>
      </c>
      <c r="F34" s="120">
        <v>-3.6535364898898735</v>
      </c>
      <c r="G34" s="120">
        <v>-7.7759701142949318</v>
      </c>
      <c r="H34" s="120">
        <v>-6.3368860762682067</v>
      </c>
      <c r="I34" s="120">
        <v>-16.247779561544448</v>
      </c>
      <c r="J34" s="120">
        <v>-3.3699474617763756</v>
      </c>
      <c r="K34" s="120">
        <v>-1.4079510007926401</v>
      </c>
      <c r="L34" s="120">
        <v>0.37286296494536514</v>
      </c>
      <c r="M34" s="120">
        <v>-6.6071674294206737</v>
      </c>
      <c r="N34" s="121">
        <v>-4.9914753146154229</v>
      </c>
      <c r="O34" s="119">
        <f t="shared" si="5"/>
        <v>0.37286296494536514</v>
      </c>
      <c r="P34" s="120">
        <f t="shared" si="6"/>
        <v>-16.247779561544448</v>
      </c>
      <c r="Q34" s="119">
        <f t="shared" si="7"/>
        <v>-5.0549615426847909</v>
      </c>
      <c r="R34" s="23"/>
      <c r="S34" s="344" t="str">
        <f>IF(ABS(C34)&lt;9,"",IF(AND(EC!C34&lt;3,ABS(C34)&lt;13),"",IF(AND(EC!C34&lt;0.5,ABS(C34)&lt;20),"",C34)))</f>
        <v/>
      </c>
      <c r="T34" s="345" t="str">
        <f>IF(ABS(D34)&lt;9,"",IF(AND(EC!D34&lt;3,ABS(D34)&lt;13),"",IF(AND(EC!D34&lt;0.5,ABS(D34)&lt;20),"",D34)))</f>
        <v/>
      </c>
      <c r="U34" s="345" t="str">
        <f>IF(ABS(E34)&lt;9,"",IF(AND(EC!E34&lt;3,ABS(E34)&lt;13),"",IF(AND(EC!E34&lt;0.5,ABS(E34)&lt;20),"",E34)))</f>
        <v/>
      </c>
      <c r="V34" s="345" t="str">
        <f>IF(ABS(F34)&lt;9,"",IF(AND(EC!F34&lt;3,ABS(F34)&lt;13),"",IF(AND(EC!F34&lt;0.5,ABS(F34)&lt;20),"",F34)))</f>
        <v/>
      </c>
      <c r="W34" s="345" t="str">
        <f>IF(ABS(G34)&lt;9,"",IF(AND(EC!G34&lt;3,ABS(G34)&lt;13),"",IF(AND(EC!G34&lt;0.5,ABS(G34)&lt;20),"",G34)))</f>
        <v/>
      </c>
      <c r="X34" s="345" t="str">
        <f>IF(ABS(H34)&lt;9,"",IF(AND(EC!H34&lt;3,ABS(H34)&lt;13),"",IF(AND(EC!H34&lt;0.5,ABS(H34)&lt;20),"",H34)))</f>
        <v/>
      </c>
      <c r="Y34" s="345">
        <f>IF(ABS(I34)&lt;9,"",IF(AND(EC!I34&lt;3,ABS(I34)&lt;13),"",IF(AND(EC!I34&lt;0.5,ABS(I34)&lt;20),"",I34)))</f>
        <v>-16.247779561544448</v>
      </c>
      <c r="Z34" s="345" t="str">
        <f>IF(ABS(J34)&lt;9,"",IF(AND(EC!J34&lt;3,ABS(J34)&lt;13),"",IF(AND(EC!J34&lt;0.5,ABS(J34)&lt;20),"",J34)))</f>
        <v/>
      </c>
      <c r="AA34" s="345" t="str">
        <f>IF(ABS(K34)&lt;9,"",IF(AND(EC!K34&lt;3,ABS(K34)&lt;13),"",IF(AND(EC!K34&lt;0.5,ABS(K34)&lt;20),"",K34)))</f>
        <v/>
      </c>
      <c r="AB34" s="345" t="str">
        <f>IF(ABS(L34)&lt;9,"",IF(AND(EC!L34&lt;3,ABS(L34)&lt;13),"",IF(AND(EC!L34&lt;0.5,ABS(L34)&lt;20),"",L34)))</f>
        <v/>
      </c>
      <c r="AC34" s="345" t="str">
        <f>IF(ABS(M34)&lt;9,"",IF(AND(EC!M34&lt;3,ABS(M34)&lt;13),"",IF(AND(EC!M34&lt;0.5,ABS(M34)&lt;20),"",M34)))</f>
        <v/>
      </c>
      <c r="AD34" s="346" t="str">
        <f>IF(ABS(N34)&lt;9,"",IF(AND(EC!N34&lt;3,ABS(N34)&lt;13),"",IF(AND(EC!N34&lt;0.5,ABS(N34)&lt;20),"",N34)))</f>
        <v/>
      </c>
      <c r="AE34" s="23">
        <f t="shared" si="8"/>
        <v>1</v>
      </c>
    </row>
    <row r="35" spans="1:31" ht="19.5" customHeight="1">
      <c r="A35" s="123">
        <v>31</v>
      </c>
      <c r="B35" s="214" t="s">
        <v>44</v>
      </c>
      <c r="C35" s="119">
        <v>-7.4596716481822591</v>
      </c>
      <c r="D35" s="120">
        <v>-0.5959589832016251</v>
      </c>
      <c r="E35" s="120">
        <v>-7.2708080873172767</v>
      </c>
      <c r="F35" s="120">
        <v>-3.607428639743901</v>
      </c>
      <c r="G35" s="120">
        <v>-2.8558688969771433</v>
      </c>
      <c r="H35" s="120">
        <v>-8.3407172366189162</v>
      </c>
      <c r="I35" s="120">
        <v>-1.3556910822269543</v>
      </c>
      <c r="J35" s="120">
        <v>-4.1689250075274291</v>
      </c>
      <c r="K35" s="120">
        <v>-10.196787005818111</v>
      </c>
      <c r="L35" s="120">
        <v>-9.3192538602005541</v>
      </c>
      <c r="M35" s="120">
        <v>4.010677720641211</v>
      </c>
      <c r="N35" s="121">
        <v>-7.5983955402931649</v>
      </c>
      <c r="O35" s="119">
        <f t="shared" si="5"/>
        <v>4.010677720641211</v>
      </c>
      <c r="P35" s="120">
        <f t="shared" si="6"/>
        <v>-10.196787005818111</v>
      </c>
      <c r="Q35" s="119">
        <f t="shared" si="7"/>
        <v>-4.8965690222888432</v>
      </c>
      <c r="R35" s="23"/>
      <c r="S35" s="344" t="str">
        <f>IF(ABS(C35)&lt;9,"",IF(AND(EC!C35&lt;3,ABS(C35)&lt;13),"",IF(AND(EC!C35&lt;0.5,ABS(C35)&lt;20),"",C35)))</f>
        <v/>
      </c>
      <c r="T35" s="345" t="str">
        <f>IF(ABS(D35)&lt;9,"",IF(AND(EC!D35&lt;3,ABS(D35)&lt;13),"",IF(AND(EC!D35&lt;0.5,ABS(D35)&lt;20),"",D35)))</f>
        <v/>
      </c>
      <c r="U35" s="345" t="str">
        <f>IF(ABS(E35)&lt;9,"",IF(AND(EC!E35&lt;3,ABS(E35)&lt;13),"",IF(AND(EC!E35&lt;0.5,ABS(E35)&lt;20),"",E35)))</f>
        <v/>
      </c>
      <c r="V35" s="345" t="str">
        <f>IF(ABS(F35)&lt;9,"",IF(AND(EC!F35&lt;3,ABS(F35)&lt;13),"",IF(AND(EC!F35&lt;0.5,ABS(F35)&lt;20),"",F35)))</f>
        <v/>
      </c>
      <c r="W35" s="345" t="str">
        <f>IF(ABS(G35)&lt;9,"",IF(AND(EC!G35&lt;3,ABS(G35)&lt;13),"",IF(AND(EC!G35&lt;0.5,ABS(G35)&lt;20),"",G35)))</f>
        <v/>
      </c>
      <c r="X35" s="345" t="str">
        <f>IF(ABS(H35)&lt;9,"",IF(AND(EC!H35&lt;3,ABS(H35)&lt;13),"",IF(AND(EC!H35&lt;0.5,ABS(H35)&lt;20),"",H35)))</f>
        <v/>
      </c>
      <c r="Y35" s="345" t="str">
        <f>IF(ABS(I35)&lt;9,"",IF(AND(EC!I35&lt;3,ABS(I35)&lt;13),"",IF(AND(EC!I35&lt;0.5,ABS(I35)&lt;20),"",I35)))</f>
        <v/>
      </c>
      <c r="Z35" s="345" t="str">
        <f>IF(ABS(J35)&lt;9,"",IF(AND(EC!J35&lt;3,ABS(J35)&lt;13),"",IF(AND(EC!J35&lt;0.5,ABS(J35)&lt;20),"",J35)))</f>
        <v/>
      </c>
      <c r="AA35" s="345">
        <f>IF(ABS(K35)&lt;9,"",IF(AND(EC!K35&lt;3,ABS(K35)&lt;13),"",IF(AND(EC!K35&lt;0.5,ABS(K35)&lt;20),"",K35)))</f>
        <v>-10.196787005818111</v>
      </c>
      <c r="AB35" s="345">
        <f>IF(ABS(L35)&lt;9,"",IF(AND(EC!L35&lt;3,ABS(L35)&lt;13),"",IF(AND(EC!L35&lt;0.5,ABS(L35)&lt;20),"",L35)))</f>
        <v>-9.3192538602005541</v>
      </c>
      <c r="AC35" s="345" t="str">
        <f>IF(ABS(M35)&lt;9,"",IF(AND(EC!M35&lt;3,ABS(M35)&lt;13),"",IF(AND(EC!M35&lt;0.5,ABS(M35)&lt;20),"",M35)))</f>
        <v/>
      </c>
      <c r="AD35" s="346" t="str">
        <f>IF(ABS(N35)&lt;9,"",IF(AND(EC!N35&lt;3,ABS(N35)&lt;13),"",IF(AND(EC!N35&lt;0.5,ABS(N35)&lt;20),"",N35)))</f>
        <v/>
      </c>
      <c r="AE35" s="23">
        <f t="shared" si="8"/>
        <v>2</v>
      </c>
    </row>
    <row r="36" spans="1:31" ht="19.5" customHeight="1">
      <c r="A36" s="123">
        <v>32</v>
      </c>
      <c r="B36" s="214" t="s">
        <v>45</v>
      </c>
      <c r="C36" s="120">
        <v>-3.0864023388045863</v>
      </c>
      <c r="D36" s="120">
        <v>-0.59546696909064412</v>
      </c>
      <c r="E36" s="120">
        <v>-1.342026752612548</v>
      </c>
      <c r="F36" s="120">
        <v>-0.5454544147909488</v>
      </c>
      <c r="G36" s="120">
        <v>-1.515712692402406</v>
      </c>
      <c r="H36" s="120">
        <v>-3.6915298330413848</v>
      </c>
      <c r="I36" s="120">
        <v>-2.1917107673525384</v>
      </c>
      <c r="J36" s="120">
        <v>-3.9120152049869841</v>
      </c>
      <c r="K36" s="120">
        <v>-2.8246942453704125</v>
      </c>
      <c r="L36" s="120">
        <v>-3.9295279116784543</v>
      </c>
      <c r="M36" s="120">
        <v>-3.9123511013585981</v>
      </c>
      <c r="N36" s="121">
        <v>-2.4219567460867455</v>
      </c>
      <c r="O36" s="119">
        <f t="shared" si="5"/>
        <v>-0.5454544147909488</v>
      </c>
      <c r="P36" s="120">
        <f t="shared" si="6"/>
        <v>-3.9295279116784543</v>
      </c>
      <c r="Q36" s="119">
        <f t="shared" si="7"/>
        <v>-2.4974040814646878</v>
      </c>
      <c r="R36" s="23"/>
      <c r="S36" s="344" t="str">
        <f>IF(ABS(C36)&lt;9,"",IF(AND(EC!C36&lt;3,ABS(C36)&lt;13),"",IF(AND(EC!C36&lt;0.5,ABS(C36)&lt;20),"",C36)))</f>
        <v/>
      </c>
      <c r="T36" s="345" t="str">
        <f>IF(ABS(D36)&lt;9,"",IF(AND(EC!D36&lt;3,ABS(D36)&lt;13),"",IF(AND(EC!D36&lt;0.5,ABS(D36)&lt;20),"",D36)))</f>
        <v/>
      </c>
      <c r="U36" s="345" t="str">
        <f>IF(ABS(E36)&lt;9,"",IF(AND(EC!E36&lt;3,ABS(E36)&lt;13),"",IF(AND(EC!E36&lt;0.5,ABS(E36)&lt;20),"",E36)))</f>
        <v/>
      </c>
      <c r="V36" s="345" t="str">
        <f>IF(ABS(F36)&lt;9,"",IF(AND(EC!F36&lt;3,ABS(F36)&lt;13),"",IF(AND(EC!F36&lt;0.5,ABS(F36)&lt;20),"",F36)))</f>
        <v/>
      </c>
      <c r="W36" s="345" t="str">
        <f>IF(ABS(G36)&lt;9,"",IF(AND(EC!G36&lt;3,ABS(G36)&lt;13),"",IF(AND(EC!G36&lt;0.5,ABS(G36)&lt;20),"",G36)))</f>
        <v/>
      </c>
      <c r="X36" s="345" t="str">
        <f>IF(ABS(H36)&lt;9,"",IF(AND(EC!H36&lt;3,ABS(H36)&lt;13),"",IF(AND(EC!H36&lt;0.5,ABS(H36)&lt;20),"",H36)))</f>
        <v/>
      </c>
      <c r="Y36" s="345" t="str">
        <f>IF(ABS(I36)&lt;9,"",IF(AND(EC!I36&lt;3,ABS(I36)&lt;13),"",IF(AND(EC!I36&lt;0.5,ABS(I36)&lt;20),"",I36)))</f>
        <v/>
      </c>
      <c r="Z36" s="345" t="str">
        <f>IF(ABS(J36)&lt;9,"",IF(AND(EC!J36&lt;3,ABS(J36)&lt;13),"",IF(AND(EC!J36&lt;0.5,ABS(J36)&lt;20),"",J36)))</f>
        <v/>
      </c>
      <c r="AA36" s="345" t="str">
        <f>IF(ABS(K36)&lt;9,"",IF(AND(EC!K36&lt;3,ABS(K36)&lt;13),"",IF(AND(EC!K36&lt;0.5,ABS(K36)&lt;20),"",K36)))</f>
        <v/>
      </c>
      <c r="AB36" s="345" t="str">
        <f>IF(ABS(L36)&lt;9,"",IF(AND(EC!L36&lt;3,ABS(L36)&lt;13),"",IF(AND(EC!L36&lt;0.5,ABS(L36)&lt;20),"",L36)))</f>
        <v/>
      </c>
      <c r="AC36" s="345" t="str">
        <f>IF(ABS(M36)&lt;9,"",IF(AND(EC!M36&lt;3,ABS(M36)&lt;13),"",IF(AND(EC!M36&lt;0.5,ABS(M36)&lt;20),"",M36)))</f>
        <v/>
      </c>
      <c r="AD36" s="346" t="str">
        <f>IF(ABS(N36)&lt;9,"",IF(AND(EC!N36&lt;3,ABS(N36)&lt;13),"",IF(AND(EC!N36&lt;0.5,ABS(N36)&lt;20),"",N36)))</f>
        <v/>
      </c>
      <c r="AE36" s="23">
        <f t="shared" si="8"/>
        <v>0</v>
      </c>
    </row>
    <row r="37" spans="1:31" ht="19.5" customHeight="1">
      <c r="A37" s="123">
        <v>33</v>
      </c>
      <c r="B37" s="214" t="s">
        <v>46</v>
      </c>
      <c r="C37" s="119">
        <v>-3.411151743820247</v>
      </c>
      <c r="D37" s="120">
        <v>-16.819449203203632</v>
      </c>
      <c r="E37" s="120">
        <v>-5.5754341147554971</v>
      </c>
      <c r="F37" s="120">
        <v>-7.4096776915227887</v>
      </c>
      <c r="G37" s="120">
        <v>-15.807622758575178</v>
      </c>
      <c r="H37" s="120">
        <v>-2.4068355324842297</v>
      </c>
      <c r="I37" s="120">
        <v>-0.80529007058296043</v>
      </c>
      <c r="J37" s="120">
        <v>-3.7943983896983511</v>
      </c>
      <c r="K37" s="120">
        <v>-2.6138494583897809</v>
      </c>
      <c r="L37" s="120">
        <v>-6.2905580731635693</v>
      </c>
      <c r="M37" s="120">
        <v>-4.0249774732466506</v>
      </c>
      <c r="N37" s="121">
        <v>0.34821165661564779</v>
      </c>
      <c r="O37" s="119">
        <f t="shared" si="5"/>
        <v>0.34821165661564779</v>
      </c>
      <c r="P37" s="120">
        <f t="shared" si="6"/>
        <v>-16.819449203203632</v>
      </c>
      <c r="Q37" s="119">
        <f t="shared" si="7"/>
        <v>-5.7175860710689363</v>
      </c>
      <c r="R37" s="23"/>
      <c r="S37" s="344" t="str">
        <f>IF(ABS(C37)&lt;9,"",IF(AND(EC!C37&lt;3,ABS(C37)&lt;13),"",IF(AND(EC!C37&lt;0.5,ABS(C37)&lt;20),"",C37)))</f>
        <v/>
      </c>
      <c r="T37" s="345">
        <f>IF(ABS(D37)&lt;9,"",IF(AND(EC!D37&lt;3,ABS(D37)&lt;13),"",IF(AND(EC!D37&lt;0.5,ABS(D37)&lt;20),"",D37)))</f>
        <v>-16.819449203203632</v>
      </c>
      <c r="U37" s="345" t="str">
        <f>IF(ABS(E37)&lt;9,"",IF(AND(EC!E37&lt;3,ABS(E37)&lt;13),"",IF(AND(EC!E37&lt;0.5,ABS(E37)&lt;20),"",E37)))</f>
        <v/>
      </c>
      <c r="V37" s="345" t="str">
        <f>IF(ABS(F37)&lt;9,"",IF(AND(EC!F37&lt;3,ABS(F37)&lt;13),"",IF(AND(EC!F37&lt;0.5,ABS(F37)&lt;20),"",F37)))</f>
        <v/>
      </c>
      <c r="W37" s="345">
        <f>IF(ABS(G37)&lt;9,"",IF(AND(EC!G37&lt;3,ABS(G37)&lt;13),"",IF(AND(EC!G37&lt;0.5,ABS(G37)&lt;20),"",G37)))</f>
        <v>-15.807622758575178</v>
      </c>
      <c r="X37" s="345" t="str">
        <f>IF(ABS(H37)&lt;9,"",IF(AND(EC!H37&lt;3,ABS(H37)&lt;13),"",IF(AND(EC!H37&lt;0.5,ABS(H37)&lt;20),"",H37)))</f>
        <v/>
      </c>
      <c r="Y37" s="345" t="str">
        <f>IF(ABS(I37)&lt;9,"",IF(AND(EC!I37&lt;3,ABS(I37)&lt;13),"",IF(AND(EC!I37&lt;0.5,ABS(I37)&lt;20),"",I37)))</f>
        <v/>
      </c>
      <c r="Z37" s="345" t="str">
        <f>IF(ABS(J37)&lt;9,"",IF(AND(EC!J37&lt;3,ABS(J37)&lt;13),"",IF(AND(EC!J37&lt;0.5,ABS(J37)&lt;20),"",J37)))</f>
        <v/>
      </c>
      <c r="AA37" s="345" t="str">
        <f>IF(ABS(K37)&lt;9,"",IF(AND(EC!K37&lt;3,ABS(K37)&lt;13),"",IF(AND(EC!K37&lt;0.5,ABS(K37)&lt;20),"",K37)))</f>
        <v/>
      </c>
      <c r="AB37" s="345" t="str">
        <f>IF(ABS(L37)&lt;9,"",IF(AND(EC!L37&lt;3,ABS(L37)&lt;13),"",IF(AND(EC!L37&lt;0.5,ABS(L37)&lt;20),"",L37)))</f>
        <v/>
      </c>
      <c r="AC37" s="345" t="str">
        <f>IF(ABS(M37)&lt;9,"",IF(AND(EC!M37&lt;3,ABS(M37)&lt;13),"",IF(AND(EC!M37&lt;0.5,ABS(M37)&lt;20),"",M37)))</f>
        <v/>
      </c>
      <c r="AD37" s="346" t="str">
        <f>IF(ABS(N37)&lt;9,"",IF(AND(EC!N37&lt;3,ABS(N37)&lt;13),"",IF(AND(EC!N37&lt;0.5,ABS(N37)&lt;20),"",N37)))</f>
        <v/>
      </c>
      <c r="AE37" s="23">
        <f t="shared" si="8"/>
        <v>2</v>
      </c>
    </row>
    <row r="38" spans="1:31" ht="19.5" customHeight="1">
      <c r="A38" s="123">
        <v>34</v>
      </c>
      <c r="B38" s="214" t="s">
        <v>47</v>
      </c>
      <c r="C38" s="119">
        <v>-0.66108262440609133</v>
      </c>
      <c r="D38" s="120">
        <v>-3.3115638175437856</v>
      </c>
      <c r="E38" s="120">
        <v>-6.1522337451357592</v>
      </c>
      <c r="F38" s="120">
        <v>-3.7765008438566801</v>
      </c>
      <c r="G38" s="120">
        <v>-6.1210941763921491</v>
      </c>
      <c r="H38" s="120">
        <v>1.0163457260061886</v>
      </c>
      <c r="I38" s="120">
        <v>-3.9084137397687857</v>
      </c>
      <c r="J38" s="120">
        <v>0.39790107782337081</v>
      </c>
      <c r="K38" s="120">
        <v>-2.9117168685981332</v>
      </c>
      <c r="L38" s="120">
        <v>-0.62518033653738281</v>
      </c>
      <c r="M38" s="120">
        <v>-3.6954072881182878</v>
      </c>
      <c r="N38" s="121">
        <v>-3.0442587423272158</v>
      </c>
      <c r="O38" s="119">
        <f t="shared" si="5"/>
        <v>1.0163457260061886</v>
      </c>
      <c r="P38" s="120">
        <f t="shared" si="6"/>
        <v>-6.1522337451357592</v>
      </c>
      <c r="Q38" s="119">
        <f t="shared" si="7"/>
        <v>-2.7327671149045596</v>
      </c>
      <c r="R38" s="23"/>
      <c r="S38" s="344" t="str">
        <f>IF(ABS(C38)&lt;9,"",IF(AND(EC!C38&lt;3,ABS(C38)&lt;13),"",IF(AND(EC!C38&lt;0.5,ABS(C38)&lt;20),"",C38)))</f>
        <v/>
      </c>
      <c r="T38" s="345" t="str">
        <f>IF(ABS(D38)&lt;9,"",IF(AND(EC!D38&lt;3,ABS(D38)&lt;13),"",IF(AND(EC!D38&lt;0.5,ABS(D38)&lt;20),"",D38)))</f>
        <v/>
      </c>
      <c r="U38" s="345" t="str">
        <f>IF(ABS(E38)&lt;9,"",IF(AND(EC!E38&lt;3,ABS(E38)&lt;13),"",IF(AND(EC!E38&lt;0.5,ABS(E38)&lt;20),"",E38)))</f>
        <v/>
      </c>
      <c r="V38" s="345" t="str">
        <f>IF(ABS(F38)&lt;9,"",IF(AND(EC!F38&lt;3,ABS(F38)&lt;13),"",IF(AND(EC!F38&lt;0.5,ABS(F38)&lt;20),"",F38)))</f>
        <v/>
      </c>
      <c r="W38" s="345" t="str">
        <f>IF(ABS(G38)&lt;9,"",IF(AND(EC!G38&lt;3,ABS(G38)&lt;13),"",IF(AND(EC!G38&lt;0.5,ABS(G38)&lt;20),"",G38)))</f>
        <v/>
      </c>
      <c r="X38" s="345" t="str">
        <f>IF(ABS(H38)&lt;9,"",IF(AND(EC!H38&lt;3,ABS(H38)&lt;13),"",IF(AND(EC!H38&lt;0.5,ABS(H38)&lt;20),"",H38)))</f>
        <v/>
      </c>
      <c r="Y38" s="345" t="str">
        <f>IF(ABS(I38)&lt;9,"",IF(AND(EC!I38&lt;3,ABS(I38)&lt;13),"",IF(AND(EC!I38&lt;0.5,ABS(I38)&lt;20),"",I38)))</f>
        <v/>
      </c>
      <c r="Z38" s="345" t="str">
        <f>IF(ABS(J38)&lt;9,"",IF(AND(EC!J38&lt;3,ABS(J38)&lt;13),"",IF(AND(EC!J38&lt;0.5,ABS(J38)&lt;20),"",J38)))</f>
        <v/>
      </c>
      <c r="AA38" s="345" t="str">
        <f>IF(ABS(K38)&lt;9,"",IF(AND(EC!K38&lt;3,ABS(K38)&lt;13),"",IF(AND(EC!K38&lt;0.5,ABS(K38)&lt;20),"",K38)))</f>
        <v/>
      </c>
      <c r="AB38" s="345" t="str">
        <f>IF(ABS(L38)&lt;9,"",IF(AND(EC!L38&lt;3,ABS(L38)&lt;13),"",IF(AND(EC!L38&lt;0.5,ABS(L38)&lt;20),"",L38)))</f>
        <v/>
      </c>
      <c r="AC38" s="345" t="str">
        <f>IF(ABS(M38)&lt;9,"",IF(AND(EC!M38&lt;3,ABS(M38)&lt;13),"",IF(AND(EC!M38&lt;0.5,ABS(M38)&lt;20),"",M38)))</f>
        <v/>
      </c>
      <c r="AD38" s="346" t="str">
        <f>IF(ABS(N38)&lt;9,"",IF(AND(EC!N38&lt;3,ABS(N38)&lt;13),"",IF(AND(EC!N38&lt;0.5,ABS(N38)&lt;20),"",N38)))</f>
        <v/>
      </c>
      <c r="AE38" s="23">
        <f t="shared" si="8"/>
        <v>0</v>
      </c>
    </row>
    <row r="39" spans="1:31" ht="19.5" customHeight="1">
      <c r="A39" s="177">
        <v>35</v>
      </c>
      <c r="B39" s="221" t="s">
        <v>48</v>
      </c>
      <c r="C39" s="166">
        <v>-8.1964367367126378</v>
      </c>
      <c r="D39" s="167">
        <v>-7.1712899226337443</v>
      </c>
      <c r="E39" s="167">
        <v>-11.334089816660869</v>
      </c>
      <c r="F39" s="167">
        <v>-6.4268106564420444</v>
      </c>
      <c r="G39" s="167">
        <v>7.2852422078523169</v>
      </c>
      <c r="H39" s="167">
        <v>-6.8386853841651147</v>
      </c>
      <c r="I39" s="167">
        <v>-6.8009948080654068</v>
      </c>
      <c r="J39" s="167">
        <v>-3.6854063344128871</v>
      </c>
      <c r="K39" s="167">
        <v>-3.5327761676692173</v>
      </c>
      <c r="L39" s="167">
        <v>-4.6207677949465467</v>
      </c>
      <c r="M39" s="167">
        <v>-2.9392294829815167</v>
      </c>
      <c r="N39" s="168">
        <v>-2.0128388905633878</v>
      </c>
      <c r="O39" s="166">
        <f t="shared" si="5"/>
        <v>7.2852422078523169</v>
      </c>
      <c r="P39" s="167">
        <f t="shared" si="6"/>
        <v>-11.334089816660869</v>
      </c>
      <c r="Q39" s="166">
        <f t="shared" si="7"/>
        <v>-4.6895069822834214</v>
      </c>
      <c r="R39" s="23"/>
      <c r="S39" s="344" t="str">
        <f>IF(ABS(C39)&lt;9,"",IF(AND(EC!C39&lt;3,ABS(C39)&lt;13),"",IF(AND(EC!C39&lt;0.5,ABS(C39)&lt;20),"",C39)))</f>
        <v/>
      </c>
      <c r="T39" s="345" t="str">
        <f>IF(ABS(D39)&lt;9,"",IF(AND(EC!D39&lt;3,ABS(D39)&lt;13),"",IF(AND(EC!D39&lt;0.5,ABS(D39)&lt;20),"",D39)))</f>
        <v/>
      </c>
      <c r="U39" s="345" t="str">
        <f>IF(ABS(E39)&lt;9,"",IF(AND(EC!E39&lt;3,ABS(E39)&lt;13),"",IF(AND(EC!E39&lt;0.5,ABS(E39)&lt;20),"",E39)))</f>
        <v/>
      </c>
      <c r="V39" s="345" t="str">
        <f>IF(ABS(F39)&lt;9,"",IF(AND(EC!F39&lt;3,ABS(F39)&lt;13),"",IF(AND(EC!F39&lt;0.5,ABS(F39)&lt;20),"",F39)))</f>
        <v/>
      </c>
      <c r="W39" s="345" t="str">
        <f>IF(ABS(G39)&lt;9,"",IF(AND(EC!G39&lt;3,ABS(G39)&lt;13),"",IF(AND(EC!G39&lt;0.5,ABS(G39)&lt;20),"",G39)))</f>
        <v/>
      </c>
      <c r="X39" s="345" t="str">
        <f>IF(ABS(H39)&lt;9,"",IF(AND(EC!H39&lt;3,ABS(H39)&lt;13),"",IF(AND(EC!H39&lt;0.5,ABS(H39)&lt;20),"",H39)))</f>
        <v/>
      </c>
      <c r="Y39" s="345" t="str">
        <f>IF(ABS(I39)&lt;9,"",IF(AND(EC!I39&lt;3,ABS(I39)&lt;13),"",IF(AND(EC!I39&lt;0.5,ABS(I39)&lt;20),"",I39)))</f>
        <v/>
      </c>
      <c r="Z39" s="345" t="str">
        <f>IF(ABS(J39)&lt;9,"",IF(AND(EC!J39&lt;3,ABS(J39)&lt;13),"",IF(AND(EC!J39&lt;0.5,ABS(J39)&lt;20),"",J39)))</f>
        <v/>
      </c>
      <c r="AA39" s="345" t="str">
        <f>IF(ABS(K39)&lt;9,"",IF(AND(EC!K39&lt;3,ABS(K39)&lt;13),"",IF(AND(EC!K39&lt;0.5,ABS(K39)&lt;20),"",K39)))</f>
        <v/>
      </c>
      <c r="AB39" s="345" t="str">
        <f>IF(ABS(L39)&lt;9,"",IF(AND(EC!L39&lt;3,ABS(L39)&lt;13),"",IF(AND(EC!L39&lt;0.5,ABS(L39)&lt;20),"",L39)))</f>
        <v/>
      </c>
      <c r="AC39" s="345" t="str">
        <f>IF(ABS(M39)&lt;9,"",IF(AND(EC!M39&lt;3,ABS(M39)&lt;13),"",IF(AND(EC!M39&lt;0.5,ABS(M39)&lt;20),"",M39)))</f>
        <v/>
      </c>
      <c r="AD39" s="346" t="str">
        <f>IF(ABS(N39)&lt;9,"",IF(AND(EC!N39&lt;3,ABS(N39)&lt;13),"",IF(AND(EC!N39&lt;0.5,ABS(N39)&lt;20),"",N39)))</f>
        <v/>
      </c>
      <c r="AE39" s="23">
        <f t="shared" si="8"/>
        <v>0</v>
      </c>
    </row>
    <row r="40" spans="1:31" ht="19.5" customHeight="1">
      <c r="A40" s="110">
        <v>36</v>
      </c>
      <c r="B40" s="238" t="s">
        <v>49</v>
      </c>
      <c r="C40" s="179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6"/>
      <c r="O40" s="122"/>
      <c r="P40" s="175"/>
      <c r="Q40" s="122"/>
      <c r="R40" s="23"/>
      <c r="S40" s="344" t="str">
        <f>IF(ABS(C40)&lt;9,"",IF(AND(EC!C40&lt;3,ABS(C40)&lt;13),"",IF(AND(EC!C40&lt;0.5,ABS(C40)&lt;20),"",C40)))</f>
        <v/>
      </c>
      <c r="T40" s="345" t="str">
        <f>IF(ABS(D40)&lt;9,"",IF(AND(EC!D40&lt;3,ABS(D40)&lt;13),"",IF(AND(EC!D40&lt;0.5,ABS(D40)&lt;20),"",D40)))</f>
        <v/>
      </c>
      <c r="U40" s="345" t="str">
        <f>IF(ABS(E40)&lt;9,"",IF(AND(EC!E40&lt;3,ABS(E40)&lt;13),"",IF(AND(EC!E40&lt;0.5,ABS(E40)&lt;20),"",E40)))</f>
        <v/>
      </c>
      <c r="V40" s="345"/>
      <c r="W40" s="345"/>
      <c r="X40" s="345"/>
      <c r="Y40" s="345"/>
      <c r="Z40" s="345"/>
      <c r="AA40" s="345"/>
      <c r="AB40" s="345"/>
      <c r="AC40" s="345"/>
      <c r="AD40" s="346"/>
      <c r="AE40" s="23"/>
    </row>
    <row r="41" spans="1:31" ht="19.5" customHeight="1">
      <c r="A41" s="169">
        <v>37</v>
      </c>
      <c r="B41" s="230" t="s">
        <v>50</v>
      </c>
      <c r="C41" s="158">
        <v>-3.4469468633936344</v>
      </c>
      <c r="D41" s="158">
        <v>2.8688651384509352</v>
      </c>
      <c r="E41" s="158">
        <v>-1.7616128294866609</v>
      </c>
      <c r="F41" s="158">
        <v>0.69155188059086792</v>
      </c>
      <c r="G41" s="158">
        <v>2.1143732768719357</v>
      </c>
      <c r="H41" s="158">
        <v>6.2704983872679092</v>
      </c>
      <c r="I41" s="158">
        <v>2.9914272744860471</v>
      </c>
      <c r="J41" s="158">
        <v>4.0140261897236762</v>
      </c>
      <c r="K41" s="158">
        <v>2.6384811628089482</v>
      </c>
      <c r="L41" s="158">
        <v>3.2036926271321873</v>
      </c>
      <c r="M41" s="158">
        <v>1.564361410292211</v>
      </c>
      <c r="N41" s="159">
        <v>4.2172505106223213</v>
      </c>
      <c r="O41" s="157">
        <f t="shared" ref="O41:O42" si="9">MAX(C41:N41)</f>
        <v>6.2704983872679092</v>
      </c>
      <c r="P41" s="158">
        <f t="shared" ref="P41:P42" si="10">MIN(C41:N41)</f>
        <v>-3.4469468633936344</v>
      </c>
      <c r="Q41" s="157">
        <f t="shared" ref="Q41:Q42" si="11">AVERAGE(C41:N41)</f>
        <v>2.1138306804472289</v>
      </c>
      <c r="R41" s="23"/>
      <c r="S41" s="344" t="str">
        <f>IF(ABS(C41)&lt;9,"",IF(AND(EC!C41&lt;3,ABS(C41)&lt;13),"",IF(AND(EC!C41&lt;0.5,ABS(C41)&lt;20),"",C41)))</f>
        <v/>
      </c>
      <c r="T41" s="345" t="str">
        <f>IF(ABS(D41)&lt;9,"",IF(AND(EC!D41&lt;3,ABS(D41)&lt;13),"",IF(AND(EC!D41&lt;0.5,ABS(D41)&lt;20),"",D41)))</f>
        <v/>
      </c>
      <c r="U41" s="345" t="str">
        <f>IF(ABS(E41)&lt;9,"",IF(AND(EC!E41&lt;3,ABS(E41)&lt;13),"",IF(AND(EC!E41&lt;0.5,ABS(E41)&lt;20),"",E41)))</f>
        <v/>
      </c>
      <c r="V41" s="345" t="str">
        <f>IF(ABS(F41)&lt;9,"",IF(AND(EC!F41&lt;3,ABS(F41)&lt;13),"",IF(AND(EC!F41&lt;0.5,ABS(F41)&lt;20),"",F41)))</f>
        <v/>
      </c>
      <c r="W41" s="345" t="str">
        <f>IF(ABS(G41)&lt;9,"",IF(AND(EC!G41&lt;3,ABS(G41)&lt;13),"",IF(AND(EC!G41&lt;0.5,ABS(G41)&lt;20),"",G41)))</f>
        <v/>
      </c>
      <c r="X41" s="345" t="str">
        <f>IF(ABS(H41)&lt;9,"",IF(AND(EC!H41&lt;3,ABS(H41)&lt;13),"",IF(AND(EC!H41&lt;0.5,ABS(H41)&lt;20),"",H41)))</f>
        <v/>
      </c>
      <c r="Y41" s="345" t="str">
        <f>IF(ABS(I41)&lt;9,"",IF(AND(EC!I41&lt;3,ABS(I41)&lt;13),"",IF(AND(EC!I41&lt;0.5,ABS(I41)&lt;20),"",I41)))</f>
        <v/>
      </c>
      <c r="Z41" s="345" t="str">
        <f>IF(ABS(J41)&lt;9,"",IF(AND(EC!J41&lt;3,ABS(J41)&lt;13),"",IF(AND(EC!J41&lt;0.5,ABS(J41)&lt;20),"",J41)))</f>
        <v/>
      </c>
      <c r="AA41" s="345" t="str">
        <f>IF(ABS(K41)&lt;9,"",IF(AND(EC!K41&lt;3,ABS(K41)&lt;13),"",IF(AND(EC!K41&lt;0.5,ABS(K41)&lt;20),"",K41)))</f>
        <v/>
      </c>
      <c r="AB41" s="345" t="str">
        <f>IF(ABS(L41)&lt;9,"",IF(AND(EC!L41&lt;3,ABS(L41)&lt;13),"",IF(AND(EC!L41&lt;0.5,ABS(L41)&lt;20),"",L41)))</f>
        <v/>
      </c>
      <c r="AC41" s="345" t="str">
        <f>IF(ABS(M41)&lt;9,"",IF(AND(EC!M41&lt;3,ABS(M41)&lt;13),"",IF(AND(EC!M41&lt;0.5,ABS(M41)&lt;20),"",M41)))</f>
        <v/>
      </c>
      <c r="AD41" s="346" t="str">
        <f>IF(ABS(N41)&lt;9,"",IF(AND(EC!N41&lt;3,ABS(N41)&lt;13),"",IF(AND(EC!N41&lt;0.5,ABS(N41)&lt;20),"",N41)))</f>
        <v/>
      </c>
      <c r="AE41" s="23">
        <f t="shared" ref="AE41:AE56" si="12">COUNT(S41:AD41)</f>
        <v>0</v>
      </c>
    </row>
    <row r="42" spans="1:31" ht="19.5" customHeight="1">
      <c r="A42" s="123">
        <v>38</v>
      </c>
      <c r="B42" s="214" t="s">
        <v>52</v>
      </c>
      <c r="C42" s="119">
        <v>-2.1878367902265161</v>
      </c>
      <c r="D42" s="120">
        <v>-2.3569638207527905</v>
      </c>
      <c r="E42" s="120">
        <v>-4.7771085690294743</v>
      </c>
      <c r="F42" s="120">
        <v>-4.3191540499357544</v>
      </c>
      <c r="G42" s="120">
        <v>-3.5002263436723808</v>
      </c>
      <c r="H42" s="120">
        <v>-4.3402206684221669</v>
      </c>
      <c r="I42" s="120">
        <v>-2.4483967405915545</v>
      </c>
      <c r="J42" s="120">
        <v>0.52699473068598091</v>
      </c>
      <c r="K42" s="120">
        <v>2.2693472970806887</v>
      </c>
      <c r="L42" s="120">
        <v>1.4291596575101613</v>
      </c>
      <c r="M42" s="120">
        <v>1.4034771337335443</v>
      </c>
      <c r="N42" s="121">
        <v>1.7920111849289939</v>
      </c>
      <c r="O42" s="119">
        <f t="shared" si="9"/>
        <v>2.2693472970806887</v>
      </c>
      <c r="P42" s="120">
        <f t="shared" si="10"/>
        <v>-4.7771085690294743</v>
      </c>
      <c r="Q42" s="119">
        <f t="shared" si="11"/>
        <v>-1.3757430815576053</v>
      </c>
      <c r="R42" s="23"/>
      <c r="S42" s="344" t="str">
        <f>IF(ABS(C42)&lt;9,"",IF(AND(EC!C42&lt;3,ABS(C42)&lt;13),"",IF(AND(EC!C42&lt;0.5,ABS(C42)&lt;20),"",C42)))</f>
        <v/>
      </c>
      <c r="T42" s="345" t="str">
        <f>IF(ABS(D42)&lt;9,"",IF(AND(EC!D42&lt;3,ABS(D42)&lt;13),"",IF(AND(EC!D42&lt;0.5,ABS(D42)&lt;20),"",D42)))</f>
        <v/>
      </c>
      <c r="U42" s="345" t="str">
        <f>IF(ABS(E42)&lt;9,"",IF(AND(EC!E42&lt;3,ABS(E42)&lt;13),"",IF(AND(EC!E42&lt;0.5,ABS(E42)&lt;20),"",E42)))</f>
        <v/>
      </c>
      <c r="V42" s="345" t="str">
        <f>IF(ABS(F42)&lt;9,"",IF(AND(EC!F42&lt;3,ABS(F42)&lt;13),"",IF(AND(EC!F42&lt;0.5,ABS(F42)&lt;20),"",F42)))</f>
        <v/>
      </c>
      <c r="W42" s="345" t="str">
        <f>IF(ABS(G42)&lt;9,"",IF(AND(EC!G42&lt;3,ABS(G42)&lt;13),"",IF(AND(EC!G42&lt;0.5,ABS(G42)&lt;20),"",G42)))</f>
        <v/>
      </c>
      <c r="X42" s="345" t="str">
        <f>IF(ABS(H42)&lt;9,"",IF(AND(EC!H42&lt;3,ABS(H42)&lt;13),"",IF(AND(EC!H42&lt;0.5,ABS(H42)&lt;20),"",H42)))</f>
        <v/>
      </c>
      <c r="Y42" s="345" t="str">
        <f>IF(ABS(I42)&lt;9,"",IF(AND(EC!I42&lt;3,ABS(I42)&lt;13),"",IF(AND(EC!I42&lt;0.5,ABS(I42)&lt;20),"",I42)))</f>
        <v/>
      </c>
      <c r="Z42" s="345" t="str">
        <f>IF(ABS(J42)&lt;9,"",IF(AND(EC!J42&lt;3,ABS(J42)&lt;13),"",IF(AND(EC!J42&lt;0.5,ABS(J42)&lt;20),"",J42)))</f>
        <v/>
      </c>
      <c r="AA42" s="345" t="str">
        <f>IF(ABS(K42)&lt;9,"",IF(AND(EC!K42&lt;3,ABS(K42)&lt;13),"",IF(AND(EC!K42&lt;0.5,ABS(K42)&lt;20),"",K42)))</f>
        <v/>
      </c>
      <c r="AB42" s="345" t="str">
        <f>IF(ABS(L42)&lt;9,"",IF(AND(EC!L42&lt;3,ABS(L42)&lt;13),"",IF(AND(EC!L42&lt;0.5,ABS(L42)&lt;20),"",L42)))</f>
        <v/>
      </c>
      <c r="AC42" s="345" t="str">
        <f>IF(ABS(M42)&lt;9,"",IF(AND(EC!M42&lt;3,ABS(M42)&lt;13),"",IF(AND(EC!M42&lt;0.5,ABS(M42)&lt;20),"",M42)))</f>
        <v/>
      </c>
      <c r="AD42" s="346" t="str">
        <f>IF(ABS(N42)&lt;9,"",IF(AND(EC!N42&lt;3,ABS(N42)&lt;13),"",IF(AND(EC!N42&lt;0.5,ABS(N42)&lt;20),"",N42)))</f>
        <v/>
      </c>
      <c r="AE42" s="23">
        <f t="shared" si="12"/>
        <v>0</v>
      </c>
    </row>
    <row r="43" spans="1:31" ht="19.5" customHeight="1">
      <c r="A43" s="123">
        <v>39</v>
      </c>
      <c r="B43" s="214" t="s">
        <v>53</v>
      </c>
      <c r="C43" s="119">
        <v>1.584986870165513</v>
      </c>
      <c r="D43" s="120">
        <v>-1.3766476045025882</v>
      </c>
      <c r="E43" s="120">
        <v>3.1249734651529888</v>
      </c>
      <c r="F43" s="120">
        <v>8.8867391688017676</v>
      </c>
      <c r="G43" s="120">
        <v>-0.4400256192636256</v>
      </c>
      <c r="H43" s="120">
        <v>0.88785071455906528</v>
      </c>
      <c r="I43" s="120">
        <v>4.5608883328193093</v>
      </c>
      <c r="J43" s="120">
        <v>7.4011473800849439</v>
      </c>
      <c r="K43" s="120">
        <v>6.8468593494964409</v>
      </c>
      <c r="L43" s="120">
        <v>8.0716804690580233</v>
      </c>
      <c r="M43" s="120">
        <v>1.2445779092321452</v>
      </c>
      <c r="N43" s="121">
        <v>-4.6794944303919737</v>
      </c>
      <c r="O43" s="119">
        <f>MAX(C43:M43)</f>
        <v>8.8867391688017676</v>
      </c>
      <c r="P43" s="120">
        <f>MIN(C43:M43)</f>
        <v>-1.3766476045025882</v>
      </c>
      <c r="Q43" s="119">
        <f>AVERAGE(C43:M43)</f>
        <v>3.7084573123276345</v>
      </c>
      <c r="R43" s="23"/>
      <c r="S43" s="344" t="str">
        <f>IF(ABS(C43)&lt;9,"",IF(AND(EC!C43&lt;3,ABS(C43)&lt;13),"",IF(AND(EC!C43&lt;0.5,ABS(C43)&lt;20),"",C43)))</f>
        <v/>
      </c>
      <c r="T43" s="345" t="str">
        <f>IF(ABS(C43)&lt;9,"",IF(AND(EC!D43&lt;3,ABS(C43)&lt;13),"",IF(AND(EC!D43&lt;0.5,ABS(C43)&lt;20),"",C43)))</f>
        <v/>
      </c>
      <c r="U43" s="345" t="str">
        <f>IF(ABS(D43)&lt;9,"",IF(AND(EC!E43&lt;3,ABS(D43)&lt;13),"",IF(AND(EC!E43&lt;0.5,ABS(D43)&lt;20),"",D43)))</f>
        <v/>
      </c>
      <c r="V43" s="345" t="str">
        <f>IF(ABS(E43)&lt;9,"",IF(AND(EC!F43&lt;3,ABS(E43)&lt;13),"",IF(AND(EC!F43&lt;0.5,ABS(E43)&lt;20),"",E43)))</f>
        <v/>
      </c>
      <c r="W43" s="345" t="str">
        <f>IF(ABS(F43)&lt;9,"",IF(AND(EC!G43&lt;3,ABS(F43)&lt;13),"",IF(AND(EC!G43&lt;0.5,ABS(F43)&lt;20),"",F43)))</f>
        <v/>
      </c>
      <c r="X43" s="345" t="str">
        <f>IF(ABS(G43)&lt;9,"",IF(AND(EC!H43&lt;3,ABS(G43)&lt;13),"",IF(AND(EC!H43&lt;0.5,ABS(G43)&lt;20),"",G43)))</f>
        <v/>
      </c>
      <c r="Y43" s="345" t="str">
        <f>IF(ABS(H43)&lt;9,"",IF(AND(EC!I43&lt;3,ABS(H43)&lt;13),"",IF(AND(EC!I43&lt;0.5,ABS(H43)&lt;20),"",H43)))</f>
        <v/>
      </c>
      <c r="Z43" s="345" t="str">
        <f>IF(ABS(I43)&lt;9,"",IF(AND(EC!J43&lt;3,ABS(I43)&lt;13),"",IF(AND(EC!J43&lt;0.5,ABS(I43)&lt;20),"",I43)))</f>
        <v/>
      </c>
      <c r="AA43" s="345" t="str">
        <f>IF(ABS(J43)&lt;9,"",IF(AND(EC!K43&lt;3,ABS(J43)&lt;13),"",IF(AND(EC!K43&lt;0.5,ABS(J43)&lt;20),"",J43)))</f>
        <v/>
      </c>
      <c r="AB43" s="345" t="str">
        <f>IF(ABS(K43)&lt;9,"",IF(AND(EC!L43&lt;3,ABS(K43)&lt;13),"",IF(AND(EC!L43&lt;0.5,ABS(K43)&lt;20),"",K43)))</f>
        <v/>
      </c>
      <c r="AC43" s="345" t="str">
        <f>IF(ABS(L43)&lt;9,"",IF(AND(EC!M43&lt;3,ABS(L43)&lt;13),"",IF(AND(EC!M43&lt;0.5,ABS(L43)&lt;20),"",L43)))</f>
        <v/>
      </c>
      <c r="AD43" s="346" t="str">
        <f>IF(ABS(M43)&lt;9,"",IF(AND(EC!N43&lt;3,ABS(M43)&lt;13),"",IF(AND(EC!N43&lt;0.5,ABS(M43)&lt;20),"",M43)))</f>
        <v/>
      </c>
      <c r="AE43" s="23">
        <f t="shared" si="12"/>
        <v>0</v>
      </c>
    </row>
    <row r="44" spans="1:31" ht="19.5" customHeight="1">
      <c r="A44" s="123">
        <v>40</v>
      </c>
      <c r="B44" s="214" t="s">
        <v>54</v>
      </c>
      <c r="C44" s="119">
        <v>-1.5669147510127803</v>
      </c>
      <c r="D44" s="120">
        <v>0.19524567435437756</v>
      </c>
      <c r="E44" s="120">
        <v>1.9464838001199689</v>
      </c>
      <c r="F44" s="120">
        <v>-1.6282192975191363E-2</v>
      </c>
      <c r="G44" s="120">
        <v>1.0697173727312763</v>
      </c>
      <c r="H44" s="120">
        <v>0.4083039475806996</v>
      </c>
      <c r="I44" s="120">
        <v>-2.3468754999387449</v>
      </c>
      <c r="J44" s="120">
        <v>-1.0790609174721291</v>
      </c>
      <c r="K44" s="120">
        <v>0.50465736024965524</v>
      </c>
      <c r="L44" s="120">
        <v>-0.51865076809498756</v>
      </c>
      <c r="M44" s="120">
        <v>-3.21509681856767</v>
      </c>
      <c r="N44" s="121">
        <v>7.6345487646749426</v>
      </c>
      <c r="O44" s="119">
        <f t="shared" ref="O44:O56" si="13">MAX(C44:N44)</f>
        <v>7.6345487646749426</v>
      </c>
      <c r="P44" s="120">
        <f t="shared" ref="P44:P56" si="14">MIN(C44:N44)</f>
        <v>-3.21509681856767</v>
      </c>
      <c r="Q44" s="119">
        <f t="shared" ref="Q44:Q56" si="15">AVERAGE(C44:N44)</f>
        <v>0.25133966430411814</v>
      </c>
      <c r="R44" s="23"/>
      <c r="S44" s="344" t="str">
        <f>IF(ABS(C44)&lt;9,"",IF(AND(EC!C44&lt;3,ABS(C44)&lt;13),"",IF(AND(EC!C44&lt;0.5,ABS(C44)&lt;20),"",C44)))</f>
        <v/>
      </c>
      <c r="T44" s="345" t="str">
        <f>IF(ABS(D44)&lt;9,"",IF(AND(EC!D44&lt;3,ABS(D44)&lt;13),"",IF(AND(EC!D44&lt;0.5,ABS(D44)&lt;20),"",D44)))</f>
        <v/>
      </c>
      <c r="U44" s="345" t="str">
        <f>IF(ABS(E44)&lt;9,"",IF(AND(EC!E44&lt;3,ABS(E44)&lt;13),"",IF(AND(EC!E44&lt;0.5,ABS(E44)&lt;20),"",E44)))</f>
        <v/>
      </c>
      <c r="V44" s="345" t="str">
        <f>IF(ABS(F44)&lt;9,"",IF(AND(EC!F44&lt;3,ABS(F44)&lt;13),"",IF(AND(EC!F44&lt;0.5,ABS(F44)&lt;20),"",F44)))</f>
        <v/>
      </c>
      <c r="W44" s="345" t="str">
        <f>IF(ABS(G44)&lt;9,"",IF(AND(EC!G44&lt;3,ABS(G44)&lt;13),"",IF(AND(EC!G44&lt;0.5,ABS(G44)&lt;20),"",G44)))</f>
        <v/>
      </c>
      <c r="X44" s="345" t="str">
        <f>IF(ABS(H44)&lt;9,"",IF(AND(EC!H44&lt;3,ABS(H44)&lt;13),"",IF(AND(EC!H44&lt;0.5,ABS(H44)&lt;20),"",H44)))</f>
        <v/>
      </c>
      <c r="Y44" s="345" t="str">
        <f>IF(ABS(I44)&lt;9,"",IF(AND(EC!I44&lt;3,ABS(I44)&lt;13),"",IF(AND(EC!I44&lt;0.5,ABS(I44)&lt;20),"",I44)))</f>
        <v/>
      </c>
      <c r="Z44" s="345" t="str">
        <f>IF(ABS(J44)&lt;9,"",IF(AND(EC!J44&lt;3,ABS(J44)&lt;13),"",IF(AND(EC!J44&lt;0.5,ABS(J44)&lt;20),"",J44)))</f>
        <v/>
      </c>
      <c r="AA44" s="345" t="str">
        <f>IF(ABS(K44)&lt;9,"",IF(AND(EC!K44&lt;3,ABS(K44)&lt;13),"",IF(AND(EC!K44&lt;0.5,ABS(K44)&lt;20),"",K44)))</f>
        <v/>
      </c>
      <c r="AB44" s="345" t="str">
        <f>IF(ABS(L44)&lt;9,"",IF(AND(EC!L44&lt;3,ABS(L44)&lt;13),"",IF(AND(EC!L44&lt;0.5,ABS(L44)&lt;20),"",L44)))</f>
        <v/>
      </c>
      <c r="AC44" s="345" t="str">
        <f>IF(ABS(M44)&lt;9,"",IF(AND(EC!M44&lt;3,ABS(M44)&lt;13),"",IF(AND(EC!M44&lt;0.5,ABS(M44)&lt;20),"",M44)))</f>
        <v/>
      </c>
      <c r="AD44" s="346" t="str">
        <f>IF(ABS(N44)&lt;9,"",IF(AND(EC!N44&lt;3,ABS(N44)&lt;13),"",IF(AND(EC!N44&lt;0.5,ABS(N44)&lt;20),"",N44)))</f>
        <v/>
      </c>
      <c r="AE44" s="23">
        <f t="shared" si="12"/>
        <v>0</v>
      </c>
    </row>
    <row r="45" spans="1:31" ht="19.5" customHeight="1">
      <c r="A45" s="123">
        <v>41</v>
      </c>
      <c r="B45" s="214" t="s">
        <v>55</v>
      </c>
      <c r="C45" s="120">
        <v>-1.2889028493654002</v>
      </c>
      <c r="D45" s="120">
        <v>8.839577479559777</v>
      </c>
      <c r="E45" s="120">
        <v>9.4733823537580459</v>
      </c>
      <c r="F45" s="120">
        <v>0.9095487652649038</v>
      </c>
      <c r="G45" s="120">
        <v>-2.8101304132843836</v>
      </c>
      <c r="H45" s="120">
        <v>-9.9665853465581655</v>
      </c>
      <c r="I45" s="120">
        <v>-3.915167888071263</v>
      </c>
      <c r="J45" s="120">
        <v>1.3150026347589077</v>
      </c>
      <c r="K45" s="120">
        <v>-2.1272954213510249</v>
      </c>
      <c r="L45" s="120">
        <v>-4.2056690597060955</v>
      </c>
      <c r="M45" s="120"/>
      <c r="N45" s="121">
        <v>3.1072755113898221</v>
      </c>
      <c r="O45" s="119">
        <f t="shared" si="13"/>
        <v>9.4733823537580459</v>
      </c>
      <c r="P45" s="120">
        <f t="shared" si="14"/>
        <v>-9.9665853465581655</v>
      </c>
      <c r="Q45" s="119">
        <f t="shared" si="15"/>
        <v>-6.0814930327715899E-2</v>
      </c>
      <c r="R45" s="23"/>
      <c r="S45" s="344" t="str">
        <f>IF(ABS(C45)&lt;9,"",IF(AND(EC!C45&lt;3,ABS(C45)&lt;13),"",IF(AND(EC!C45&lt;0.5,ABS(C45)&lt;20),"",C45)))</f>
        <v/>
      </c>
      <c r="T45" s="345" t="str">
        <f>IF(ABS(D45)&lt;9,"",IF(AND(EC!D45&lt;3,ABS(D45)&lt;13),"",IF(AND(EC!D45&lt;0.5,ABS(D45)&lt;20),"",D45)))</f>
        <v/>
      </c>
      <c r="U45" s="345" t="str">
        <f>IF(ABS(E45)&lt;9,"",IF(AND(EC!E45&lt;3,ABS(E45)&lt;13),"",IF(AND(EC!E45&lt;0.5,ABS(E45)&lt;20),"",E45)))</f>
        <v/>
      </c>
      <c r="V45" s="345" t="str">
        <f>IF(ABS(F45)&lt;9,"",IF(AND(EC!F45&lt;3,ABS(F45)&lt;13),"",IF(AND(EC!F45&lt;0.5,ABS(F45)&lt;20),"",F45)))</f>
        <v/>
      </c>
      <c r="W45" s="345" t="str">
        <f>IF(ABS(G45)&lt;9,"",IF(AND(EC!G45&lt;3,ABS(G45)&lt;13),"",IF(AND(EC!G45&lt;0.5,ABS(G45)&lt;20),"",G45)))</f>
        <v/>
      </c>
      <c r="X45" s="345" t="str">
        <f>IF(ABS(H45)&lt;9,"",IF(AND(EC!H45&lt;3,ABS(H45)&lt;13),"",IF(AND(EC!H45&lt;0.5,ABS(H45)&lt;20),"",H45)))</f>
        <v/>
      </c>
      <c r="Y45" s="345" t="str">
        <f>IF(ABS(I45)&lt;9,"",IF(AND(EC!I45&lt;3,ABS(I45)&lt;13),"",IF(AND(EC!I45&lt;0.5,ABS(I45)&lt;20),"",I45)))</f>
        <v/>
      </c>
      <c r="Z45" s="345" t="str">
        <f>IF(ABS(J45)&lt;9,"",IF(AND(EC!J45&lt;3,ABS(J45)&lt;13),"",IF(AND(EC!J45&lt;0.5,ABS(J45)&lt;20),"",J45)))</f>
        <v/>
      </c>
      <c r="AA45" s="345" t="str">
        <f>IF(ABS(K45)&lt;9,"",IF(AND(EC!K45&lt;3,ABS(K45)&lt;13),"",IF(AND(EC!K45&lt;0.5,ABS(K45)&lt;20),"",K45)))</f>
        <v/>
      </c>
      <c r="AB45" s="345" t="str">
        <f>IF(ABS(L45)&lt;9,"",IF(AND(EC!L45&lt;3,ABS(L45)&lt;13),"",IF(AND(EC!L45&lt;0.5,ABS(L45)&lt;20),"",L45)))</f>
        <v/>
      </c>
      <c r="AC45" s="345" t="str">
        <f>IF(ABS(M45)&lt;9,"",IF(AND(EC!M45&lt;3,ABS(M45)&lt;13),"",IF(AND(EC!M45&lt;0.5,ABS(M45)&lt;20),"",M45)))</f>
        <v/>
      </c>
      <c r="AD45" s="346" t="str">
        <f>IF(ABS(N45)&lt;9,"",IF(AND(EC!N45&lt;3,ABS(N45)&lt;13),"",IF(AND(EC!N45&lt;0.5,ABS(N45)&lt;20),"",N45)))</f>
        <v/>
      </c>
      <c r="AE45" s="23">
        <f t="shared" si="12"/>
        <v>0</v>
      </c>
    </row>
    <row r="46" spans="1:31" ht="19.5" customHeight="1">
      <c r="A46" s="139">
        <v>42</v>
      </c>
      <c r="B46" s="221" t="s">
        <v>57</v>
      </c>
      <c r="C46" s="166">
        <v>1.5032685273784694</v>
      </c>
      <c r="D46" s="167">
        <v>-1.4687577206033946</v>
      </c>
      <c r="E46" s="167">
        <v>1.444484100743201</v>
      </c>
      <c r="F46" s="167">
        <v>-11.31749197055564</v>
      </c>
      <c r="G46" s="167">
        <v>-4.1304295215555431</v>
      </c>
      <c r="H46" s="167">
        <v>-4.6434653061052638</v>
      </c>
      <c r="I46" s="167">
        <v>5.9797512443252803</v>
      </c>
      <c r="J46" s="167">
        <v>-4.5103445736945824</v>
      </c>
      <c r="K46" s="167">
        <v>2.2358672242037354</v>
      </c>
      <c r="L46" s="167">
        <v>-1.0024467281356499</v>
      </c>
      <c r="M46" s="167">
        <v>6.740722942086054E-2</v>
      </c>
      <c r="N46" s="168">
        <v>-3.2315140665284501</v>
      </c>
      <c r="O46" s="166">
        <f t="shared" si="13"/>
        <v>5.9797512443252803</v>
      </c>
      <c r="P46" s="167">
        <f t="shared" si="14"/>
        <v>-11.31749197055564</v>
      </c>
      <c r="Q46" s="166">
        <f t="shared" si="15"/>
        <v>-1.5894726300922482</v>
      </c>
      <c r="R46" s="23"/>
      <c r="S46" s="344" t="str">
        <f>IF(ABS(C46)&lt;9,"",IF(AND(EC!C46&lt;3,ABS(C46)&lt;13),"",IF(AND(EC!C46&lt;0.5,ABS(C46)&lt;20),"",C46)))</f>
        <v/>
      </c>
      <c r="T46" s="345" t="str">
        <f>IF(ABS(D46)&lt;9,"",IF(AND(EC!D46&lt;3,ABS(D46)&lt;13),"",IF(AND(EC!D46&lt;0.5,ABS(D46)&lt;20),"",D46)))</f>
        <v/>
      </c>
      <c r="U46" s="345" t="str">
        <f>IF(ABS(E46)&lt;9,"",IF(AND(EC!E46&lt;3,ABS(E46)&lt;13),"",IF(AND(EC!E46&lt;0.5,ABS(E46)&lt;20),"",E46)))</f>
        <v/>
      </c>
      <c r="V46" s="345" t="str">
        <f>IF(ABS(F46)&lt;9,"",IF(AND(EC!F46&lt;3,ABS(F46)&lt;13),"",IF(AND(EC!F46&lt;0.5,ABS(F46)&lt;20),"",F46)))</f>
        <v/>
      </c>
      <c r="W46" s="345" t="str">
        <f>IF(ABS(G46)&lt;9,"",IF(AND(EC!G46&lt;3,ABS(G46)&lt;13),"",IF(AND(EC!G46&lt;0.5,ABS(G46)&lt;20),"",G46)))</f>
        <v/>
      </c>
      <c r="X46" s="345" t="str">
        <f>IF(ABS(H46)&lt;9,"",IF(AND(EC!H46&lt;3,ABS(H46)&lt;13),"",IF(AND(EC!H46&lt;0.5,ABS(H46)&lt;20),"",H46)))</f>
        <v/>
      </c>
      <c r="Y46" s="345" t="str">
        <f>IF(ABS(I46)&lt;9,"",IF(AND(EC!I46&lt;3,ABS(I46)&lt;13),"",IF(AND(EC!I46&lt;0.5,ABS(I46)&lt;20),"",I46)))</f>
        <v/>
      </c>
      <c r="Z46" s="345" t="str">
        <f>IF(ABS(J46)&lt;9,"",IF(AND(EC!J46&lt;3,ABS(J46)&lt;13),"",IF(AND(EC!J46&lt;0.5,ABS(J46)&lt;20),"",J46)))</f>
        <v/>
      </c>
      <c r="AA46" s="345" t="str">
        <f>IF(ABS(K46)&lt;9,"",IF(AND(EC!K46&lt;3,ABS(K46)&lt;13),"",IF(AND(EC!K46&lt;0.5,ABS(K46)&lt;20),"",K46)))</f>
        <v/>
      </c>
      <c r="AB46" s="345" t="str">
        <f>IF(ABS(L46)&lt;9,"",IF(AND(EC!L46&lt;3,ABS(L46)&lt;13),"",IF(AND(EC!L46&lt;0.5,ABS(L46)&lt;20),"",L46)))</f>
        <v/>
      </c>
      <c r="AC46" s="345" t="str">
        <f>IF(ABS(M46)&lt;9,"",IF(AND(EC!M46&lt;3,ABS(M46)&lt;13),"",IF(AND(EC!M46&lt;0.5,ABS(M46)&lt;20),"",M46)))</f>
        <v/>
      </c>
      <c r="AD46" s="346" t="str">
        <f>IF(ABS(N46)&lt;9,"",IF(AND(EC!N46&lt;3,ABS(N46)&lt;13),"",IF(AND(EC!N46&lt;0.5,ABS(N46)&lt;20),"",N46)))</f>
        <v/>
      </c>
      <c r="AE46" s="23">
        <f t="shared" si="12"/>
        <v>0</v>
      </c>
    </row>
    <row r="47" spans="1:31" ht="19.5" customHeight="1">
      <c r="A47" s="169">
        <v>43</v>
      </c>
      <c r="B47" s="238" t="s">
        <v>59</v>
      </c>
      <c r="C47" s="122">
        <v>1.3733530272359502</v>
      </c>
      <c r="D47" s="175">
        <v>-0.2757023847932249</v>
      </c>
      <c r="E47" s="175">
        <v>1.1411507697952605</v>
      </c>
      <c r="F47" s="175">
        <v>-2.5020217010835371</v>
      </c>
      <c r="G47" s="175">
        <v>1.0546535059396929</v>
      </c>
      <c r="H47" s="175">
        <v>-0.46373371840866467</v>
      </c>
      <c r="I47" s="175">
        <v>-1.2825140426569501</v>
      </c>
      <c r="J47" s="175">
        <v>1.5234025985131394</v>
      </c>
      <c r="K47" s="175">
        <v>-1.8978141627454921</v>
      </c>
      <c r="L47" s="175">
        <v>1.4976852850310811</v>
      </c>
      <c r="M47" s="175">
        <v>-4.4710413407502836</v>
      </c>
      <c r="N47" s="176">
        <v>-2.0381642572289267</v>
      </c>
      <c r="O47" s="122">
        <f t="shared" si="13"/>
        <v>1.5234025985131394</v>
      </c>
      <c r="P47" s="175">
        <f t="shared" si="14"/>
        <v>-4.4710413407502836</v>
      </c>
      <c r="Q47" s="122">
        <f t="shared" si="15"/>
        <v>-0.52839553509599624</v>
      </c>
      <c r="R47" s="23"/>
      <c r="S47" s="344" t="str">
        <f>IF(ABS(C47)&lt;9,"",IF(AND(EC!C47&lt;3,ABS(C47)&lt;13),"",IF(AND(EC!C47&lt;0.5,ABS(C47)&lt;20),"",C47)))</f>
        <v/>
      </c>
      <c r="T47" s="345" t="str">
        <f>IF(ABS(D47)&lt;9,"",IF(AND(EC!D47&lt;3,ABS(D47)&lt;13),"",IF(AND(EC!D47&lt;0.5,ABS(D47)&lt;20),"",D47)))</f>
        <v/>
      </c>
      <c r="U47" s="345" t="str">
        <f>IF(ABS(E47)&lt;9,"",IF(AND(EC!E47&lt;3,ABS(E47)&lt;13),"",IF(AND(EC!E47&lt;0.5,ABS(E47)&lt;20),"",E47)))</f>
        <v/>
      </c>
      <c r="V47" s="345" t="str">
        <f>IF(ABS(F47)&lt;9,"",IF(AND(EC!F47&lt;3,ABS(F47)&lt;13),"",IF(AND(EC!F47&lt;0.5,ABS(F47)&lt;20),"",F47)))</f>
        <v/>
      </c>
      <c r="W47" s="345" t="str">
        <f>IF(ABS(G47)&lt;9,"",IF(AND(EC!G47&lt;3,ABS(G47)&lt;13),"",IF(AND(EC!G47&lt;0.5,ABS(G47)&lt;20),"",G47)))</f>
        <v/>
      </c>
      <c r="X47" s="345" t="str">
        <f>IF(ABS(H47)&lt;9,"",IF(AND(EC!H47&lt;3,ABS(H47)&lt;13),"",IF(AND(EC!H47&lt;0.5,ABS(H47)&lt;20),"",H47)))</f>
        <v/>
      </c>
      <c r="Y47" s="345" t="str">
        <f>IF(ABS(I47)&lt;9,"",IF(AND(EC!I47&lt;3,ABS(I47)&lt;13),"",IF(AND(EC!I47&lt;0.5,ABS(I47)&lt;20),"",I47)))</f>
        <v/>
      </c>
      <c r="Z47" s="345" t="str">
        <f>IF(ABS(J47)&lt;9,"",IF(AND(EC!J47&lt;3,ABS(J47)&lt;13),"",IF(AND(EC!J47&lt;0.5,ABS(J47)&lt;20),"",J47)))</f>
        <v/>
      </c>
      <c r="AA47" s="345" t="str">
        <f>IF(ABS(K47)&lt;9,"",IF(AND(EC!K47&lt;3,ABS(K47)&lt;13),"",IF(AND(EC!K47&lt;0.5,ABS(K47)&lt;20),"",K47)))</f>
        <v/>
      </c>
      <c r="AB47" s="345" t="str">
        <f>IF(ABS(L47)&lt;9,"",IF(AND(EC!L47&lt;3,ABS(L47)&lt;13),"",IF(AND(EC!L47&lt;0.5,ABS(L47)&lt;20),"",L47)))</f>
        <v/>
      </c>
      <c r="AC47" s="345" t="str">
        <f>IF(ABS(M47)&lt;9,"",IF(AND(EC!M47&lt;3,ABS(M47)&lt;13),"",IF(AND(EC!M47&lt;0.5,ABS(M47)&lt;20),"",M47)))</f>
        <v/>
      </c>
      <c r="AD47" s="346" t="str">
        <f>IF(ABS(N47)&lt;9,"",IF(AND(EC!N47&lt;3,ABS(N47)&lt;13),"",IF(AND(EC!N47&lt;0.5,ABS(N47)&lt;20),"",N47)))</f>
        <v/>
      </c>
      <c r="AE47" s="23">
        <f t="shared" si="12"/>
        <v>0</v>
      </c>
    </row>
    <row r="48" spans="1:31" ht="19.5" customHeight="1">
      <c r="A48" s="123">
        <v>44</v>
      </c>
      <c r="B48" s="214" t="s">
        <v>60</v>
      </c>
      <c r="C48" s="119">
        <v>3.7636289366537907</v>
      </c>
      <c r="D48" s="120">
        <v>-5.7802107855595466</v>
      </c>
      <c r="E48" s="120">
        <v>6.7840181527514192</v>
      </c>
      <c r="F48" s="120">
        <v>-2.2762225472376212</v>
      </c>
      <c r="G48" s="120">
        <v>-3.1114297073658226</v>
      </c>
      <c r="H48" s="120">
        <v>2.719968823752426E-2</v>
      </c>
      <c r="I48" s="120">
        <v>-5.7657174509106499E-2</v>
      </c>
      <c r="J48" s="120">
        <v>-2.9150491247816128</v>
      </c>
      <c r="K48" s="120">
        <v>1.120897762915301</v>
      </c>
      <c r="L48" s="120">
        <v>0.75640984848495063</v>
      </c>
      <c r="M48" s="120">
        <v>0.41791780789305483</v>
      </c>
      <c r="N48" s="121">
        <v>1.3384209700639573</v>
      </c>
      <c r="O48" s="157">
        <f t="shared" si="13"/>
        <v>6.7840181527514192</v>
      </c>
      <c r="P48" s="158">
        <f t="shared" si="14"/>
        <v>-5.7802107855595466</v>
      </c>
      <c r="Q48" s="157">
        <f t="shared" si="15"/>
        <v>5.6603189621906762E-3</v>
      </c>
      <c r="R48" s="23"/>
      <c r="S48" s="344" t="str">
        <f>IF(ABS(C48)&lt;9,"",IF(AND(EC!C48&lt;3,ABS(C48)&lt;13),"",IF(AND(EC!C48&lt;0.5,ABS(C48)&lt;20),"",C48)))</f>
        <v/>
      </c>
      <c r="T48" s="345" t="str">
        <f>IF(ABS(D48)&lt;9,"",IF(AND(EC!D48&lt;3,ABS(D48)&lt;13),"",IF(AND(EC!D48&lt;0.5,ABS(D48)&lt;20),"",D48)))</f>
        <v/>
      </c>
      <c r="U48" s="345" t="str">
        <f>IF(ABS(E48)&lt;9,"",IF(AND(EC!E48&lt;3,ABS(E48)&lt;13),"",IF(AND(EC!E48&lt;0.5,ABS(E48)&lt;20),"",E48)))</f>
        <v/>
      </c>
      <c r="V48" s="345" t="str">
        <f>IF(ABS(F48)&lt;9,"",IF(AND(EC!F48&lt;3,ABS(F48)&lt;13),"",IF(AND(EC!F48&lt;0.5,ABS(F48)&lt;20),"",F48)))</f>
        <v/>
      </c>
      <c r="W48" s="345" t="str">
        <f>IF(ABS(G48)&lt;9,"",IF(AND(EC!G48&lt;3,ABS(G48)&lt;13),"",IF(AND(EC!G48&lt;0.5,ABS(G48)&lt;20),"",G48)))</f>
        <v/>
      </c>
      <c r="X48" s="345" t="str">
        <f>IF(ABS(H48)&lt;9,"",IF(AND(EC!H48&lt;3,ABS(H48)&lt;13),"",IF(AND(EC!H48&lt;0.5,ABS(H48)&lt;20),"",H48)))</f>
        <v/>
      </c>
      <c r="Y48" s="345" t="str">
        <f>IF(ABS(I48)&lt;9,"",IF(AND(EC!I48&lt;3,ABS(I48)&lt;13),"",IF(AND(EC!I48&lt;0.5,ABS(I48)&lt;20),"",I48)))</f>
        <v/>
      </c>
      <c r="Z48" s="345" t="str">
        <f>IF(ABS(J48)&lt;9,"",IF(AND(EC!J48&lt;3,ABS(J48)&lt;13),"",IF(AND(EC!J48&lt;0.5,ABS(J48)&lt;20),"",J48)))</f>
        <v/>
      </c>
      <c r="AA48" s="345" t="str">
        <f>IF(ABS(K48)&lt;9,"",IF(AND(EC!K48&lt;3,ABS(K48)&lt;13),"",IF(AND(EC!K48&lt;0.5,ABS(K48)&lt;20),"",K48)))</f>
        <v/>
      </c>
      <c r="AB48" s="345" t="str">
        <f>IF(ABS(L48)&lt;9,"",IF(AND(EC!L48&lt;3,ABS(L48)&lt;13),"",IF(AND(EC!L48&lt;0.5,ABS(L48)&lt;20),"",L48)))</f>
        <v/>
      </c>
      <c r="AC48" s="345" t="str">
        <f>IF(ABS(M48)&lt;9,"",IF(AND(EC!M48&lt;3,ABS(M48)&lt;13),"",IF(AND(EC!M48&lt;0.5,ABS(M48)&lt;20),"",M48)))</f>
        <v/>
      </c>
      <c r="AD48" s="346" t="str">
        <f>IF(ABS(N48)&lt;9,"",IF(AND(EC!N48&lt;3,ABS(N48)&lt;13),"",IF(AND(EC!N48&lt;0.5,ABS(N48)&lt;20),"",N48)))</f>
        <v/>
      </c>
      <c r="AE48" s="23">
        <f t="shared" si="12"/>
        <v>0</v>
      </c>
    </row>
    <row r="49" spans="1:31" ht="19.5" customHeight="1">
      <c r="A49" s="123">
        <v>45</v>
      </c>
      <c r="B49" s="214" t="s">
        <v>62</v>
      </c>
      <c r="C49" s="119">
        <v>-0.9953448244323071</v>
      </c>
      <c r="D49" s="120">
        <v>-9.177312728201704</v>
      </c>
      <c r="E49" s="120">
        <v>-5.6585460909320755</v>
      </c>
      <c r="F49" s="120">
        <v>-4.2518165963798733</v>
      </c>
      <c r="G49" s="120">
        <v>-4.8264133955700688</v>
      </c>
      <c r="H49" s="120">
        <v>-1.4538531614354997</v>
      </c>
      <c r="I49" s="120">
        <v>-2.9605579920649414</v>
      </c>
      <c r="J49" s="120">
        <v>-5.7631166364366146</v>
      </c>
      <c r="K49" s="120">
        <v>7.091841254840274E-2</v>
      </c>
      <c r="L49" s="120">
        <v>-1.3757435657897876</v>
      </c>
      <c r="M49" s="120">
        <v>-3.8629004476506656</v>
      </c>
      <c r="N49" s="121">
        <v>-5.4475252614188614</v>
      </c>
      <c r="O49" s="119">
        <f t="shared" si="13"/>
        <v>7.091841254840274E-2</v>
      </c>
      <c r="P49" s="120">
        <f t="shared" si="14"/>
        <v>-9.177312728201704</v>
      </c>
      <c r="Q49" s="119">
        <f t="shared" si="15"/>
        <v>-3.8085176906469997</v>
      </c>
      <c r="R49" s="23"/>
      <c r="S49" s="344" t="str">
        <f>IF(ABS(C49)&lt;9,"",IF(AND(EC!C49&lt;3,ABS(C49)&lt;13),"",IF(AND(EC!C49&lt;0.5,ABS(C49)&lt;20),"",C49)))</f>
        <v/>
      </c>
      <c r="T49" s="345" t="str">
        <f>IF(ABS(D49)&lt;9,"",IF(AND(EC!D49&lt;3,ABS(D49)&lt;13),"",IF(AND(EC!D49&lt;0.5,ABS(D49)&lt;20),"",D49)))</f>
        <v/>
      </c>
      <c r="U49" s="345" t="str">
        <f>IF(ABS(E49)&lt;9,"",IF(AND(EC!E49&lt;3,ABS(E49)&lt;13),"",IF(AND(EC!E49&lt;0.5,ABS(E49)&lt;20),"",E49)))</f>
        <v/>
      </c>
      <c r="V49" s="345" t="str">
        <f>IF(ABS(F49)&lt;9,"",IF(AND(EC!F49&lt;3,ABS(F49)&lt;13),"",IF(AND(EC!F49&lt;0.5,ABS(F49)&lt;20),"",F49)))</f>
        <v/>
      </c>
      <c r="W49" s="345" t="str">
        <f>IF(ABS(G49)&lt;9,"",IF(AND(EC!G49&lt;3,ABS(G49)&lt;13),"",IF(AND(EC!G49&lt;0.5,ABS(G49)&lt;20),"",G49)))</f>
        <v/>
      </c>
      <c r="X49" s="345" t="str">
        <f>IF(ABS(H49)&lt;9,"",IF(AND(EC!H49&lt;3,ABS(H49)&lt;13),"",IF(AND(EC!H49&lt;0.5,ABS(H49)&lt;20),"",H49)))</f>
        <v/>
      </c>
      <c r="Y49" s="345" t="str">
        <f>IF(ABS(I49)&lt;9,"",IF(AND(EC!I49&lt;3,ABS(I49)&lt;13),"",IF(AND(EC!I49&lt;0.5,ABS(I49)&lt;20),"",I49)))</f>
        <v/>
      </c>
      <c r="Z49" s="345" t="str">
        <f>IF(ABS(J49)&lt;9,"",IF(AND(EC!J49&lt;3,ABS(J49)&lt;13),"",IF(AND(EC!J49&lt;0.5,ABS(J49)&lt;20),"",J49)))</f>
        <v/>
      </c>
      <c r="AA49" s="345" t="str">
        <f>IF(ABS(K49)&lt;9,"",IF(AND(EC!K49&lt;3,ABS(K49)&lt;13),"",IF(AND(EC!K49&lt;0.5,ABS(K49)&lt;20),"",K49)))</f>
        <v/>
      </c>
      <c r="AB49" s="345" t="str">
        <f>IF(ABS(L49)&lt;9,"",IF(AND(EC!L49&lt;3,ABS(L49)&lt;13),"",IF(AND(EC!L49&lt;0.5,ABS(L49)&lt;20),"",L49)))</f>
        <v/>
      </c>
      <c r="AC49" s="345" t="str">
        <f>IF(ABS(M49)&lt;9,"",IF(AND(EC!M49&lt;3,ABS(M49)&lt;13),"",IF(AND(EC!M49&lt;0.5,ABS(M49)&lt;20),"",M49)))</f>
        <v/>
      </c>
      <c r="AD49" s="346" t="str">
        <f>IF(ABS(N49)&lt;9,"",IF(AND(EC!N49&lt;3,ABS(N49)&lt;13),"",IF(AND(EC!N49&lt;0.5,ABS(N49)&lt;20),"",N49)))</f>
        <v/>
      </c>
      <c r="AE49" s="23">
        <f t="shared" si="12"/>
        <v>0</v>
      </c>
    </row>
    <row r="50" spans="1:31" ht="19.5" customHeight="1">
      <c r="A50" s="123">
        <v>46</v>
      </c>
      <c r="B50" s="214" t="s">
        <v>64</v>
      </c>
      <c r="C50" s="119">
        <v>3.955426123629028</v>
      </c>
      <c r="D50" s="120">
        <v>2.2259799346435658</v>
      </c>
      <c r="E50" s="120">
        <v>2.6644918576979282</v>
      </c>
      <c r="F50" s="120">
        <v>7.3269288521200542</v>
      </c>
      <c r="G50" s="120">
        <v>4.2320109207320451</v>
      </c>
      <c r="H50" s="120">
        <v>2.8541635381260275</v>
      </c>
      <c r="I50" s="120">
        <v>0.20746168381092614</v>
      </c>
      <c r="J50" s="120">
        <v>4.0661168476977183</v>
      </c>
      <c r="K50" s="120">
        <v>2.4374960503398446</v>
      </c>
      <c r="L50" s="120">
        <v>4.0186322013713189</v>
      </c>
      <c r="M50" s="120">
        <v>3.1124998698365745</v>
      </c>
      <c r="N50" s="121">
        <v>-0.89912741805949958</v>
      </c>
      <c r="O50" s="119">
        <f t="shared" si="13"/>
        <v>7.3269288521200542</v>
      </c>
      <c r="P50" s="120">
        <f t="shared" si="14"/>
        <v>-0.89912741805949958</v>
      </c>
      <c r="Q50" s="119">
        <f t="shared" si="15"/>
        <v>3.0168400384954612</v>
      </c>
      <c r="R50" s="23"/>
      <c r="S50" s="344" t="str">
        <f>IF(ABS(C50)&lt;9,"",IF(AND(EC!C50&lt;3,ABS(C50)&lt;13),"",IF(AND(EC!C50&lt;0.5,ABS(C50)&lt;20),"",C50)))</f>
        <v/>
      </c>
      <c r="T50" s="345" t="str">
        <f>IF(ABS(D50)&lt;9,"",IF(AND(EC!D50&lt;3,ABS(D50)&lt;13),"",IF(AND(EC!D50&lt;0.5,ABS(D50)&lt;20),"",D50)))</f>
        <v/>
      </c>
      <c r="U50" s="345" t="str">
        <f>IF(ABS(E50)&lt;9,"",IF(AND(EC!E50&lt;3,ABS(E50)&lt;13),"",IF(AND(EC!E50&lt;0.5,ABS(E50)&lt;20),"",E50)))</f>
        <v/>
      </c>
      <c r="V50" s="345" t="str">
        <f>IF(ABS(F50)&lt;9,"",IF(AND(EC!F50&lt;3,ABS(F50)&lt;13),"",IF(AND(EC!F50&lt;0.5,ABS(F50)&lt;20),"",F50)))</f>
        <v/>
      </c>
      <c r="W50" s="345" t="str">
        <f>IF(ABS(G50)&lt;9,"",IF(AND(EC!G50&lt;3,ABS(G50)&lt;13),"",IF(AND(EC!G50&lt;0.5,ABS(G50)&lt;20),"",G50)))</f>
        <v/>
      </c>
      <c r="X50" s="345" t="str">
        <f>IF(ABS(H50)&lt;9,"",IF(AND(EC!H50&lt;3,ABS(H50)&lt;13),"",IF(AND(EC!H50&lt;0.5,ABS(H50)&lt;20),"",H50)))</f>
        <v/>
      </c>
      <c r="Y50" s="345" t="str">
        <f>IF(ABS(I50)&lt;9,"",IF(AND(EC!I50&lt;3,ABS(I50)&lt;13),"",IF(AND(EC!I50&lt;0.5,ABS(I50)&lt;20),"",I50)))</f>
        <v/>
      </c>
      <c r="Z50" s="345" t="str">
        <f>IF(ABS(J50)&lt;9,"",IF(AND(EC!J50&lt;3,ABS(J50)&lt;13),"",IF(AND(EC!J50&lt;0.5,ABS(J50)&lt;20),"",J50)))</f>
        <v/>
      </c>
      <c r="AA50" s="345" t="str">
        <f>IF(ABS(K50)&lt;9,"",IF(AND(EC!K50&lt;3,ABS(K50)&lt;13),"",IF(AND(EC!K50&lt;0.5,ABS(K50)&lt;20),"",K50)))</f>
        <v/>
      </c>
      <c r="AB50" s="345" t="str">
        <f>IF(ABS(L50)&lt;9,"",IF(AND(EC!L50&lt;3,ABS(L50)&lt;13),"",IF(AND(EC!L50&lt;0.5,ABS(L50)&lt;20),"",L50)))</f>
        <v/>
      </c>
      <c r="AC50" s="345" t="str">
        <f>IF(ABS(M50)&lt;9,"",IF(AND(EC!M50&lt;3,ABS(M50)&lt;13),"",IF(AND(EC!M50&lt;0.5,ABS(M50)&lt;20),"",M50)))</f>
        <v/>
      </c>
      <c r="AD50" s="346" t="str">
        <f>IF(ABS(N50)&lt;9,"",IF(AND(EC!N50&lt;3,ABS(N50)&lt;13),"",IF(AND(EC!N50&lt;0.5,ABS(N50)&lt;20),"",N50)))</f>
        <v/>
      </c>
      <c r="AE50" s="23">
        <f t="shared" si="12"/>
        <v>0</v>
      </c>
    </row>
    <row r="51" spans="1:31" ht="19.5" customHeight="1">
      <c r="A51" s="123">
        <v>47</v>
      </c>
      <c r="B51" s="214" t="s">
        <v>65</v>
      </c>
      <c r="C51" s="119">
        <v>-4.6807327607410034</v>
      </c>
      <c r="D51" s="120">
        <v>-6.9031807073182394</v>
      </c>
      <c r="E51" s="120">
        <v>-4.983626142864483</v>
      </c>
      <c r="F51" s="120">
        <v>-5.9666421018814892</v>
      </c>
      <c r="G51" s="120">
        <v>-6.4337141298609417</v>
      </c>
      <c r="H51" s="120">
        <v>-4.3042615554647705</v>
      </c>
      <c r="I51" s="120">
        <v>-3.3228824982519081</v>
      </c>
      <c r="J51" s="120">
        <v>-3.2488888608658884</v>
      </c>
      <c r="K51" s="120">
        <v>-3.1615875978194086</v>
      </c>
      <c r="L51" s="120">
        <v>-2.5097460158921185</v>
      </c>
      <c r="M51" s="120">
        <v>-4.5724995434022784</v>
      </c>
      <c r="N51" s="121">
        <v>-1.5737290914617212</v>
      </c>
      <c r="O51" s="119">
        <f t="shared" si="13"/>
        <v>-1.5737290914617212</v>
      </c>
      <c r="P51" s="120">
        <f t="shared" si="14"/>
        <v>-6.9031807073182394</v>
      </c>
      <c r="Q51" s="119">
        <f t="shared" si="15"/>
        <v>-4.3051242504853544</v>
      </c>
      <c r="R51" s="23"/>
      <c r="S51" s="344" t="str">
        <f>IF(ABS(C51)&lt;9,"",IF(AND(EC!C51&lt;3,ABS(C51)&lt;13),"",IF(AND(EC!C51&lt;0.5,ABS(C51)&lt;20),"",C51)))</f>
        <v/>
      </c>
      <c r="T51" s="345" t="str">
        <f>IF(ABS(D51)&lt;9,"",IF(AND(EC!D51&lt;3,ABS(D51)&lt;13),"",IF(AND(EC!D51&lt;0.5,ABS(D51)&lt;20),"",D51)))</f>
        <v/>
      </c>
      <c r="U51" s="345" t="str">
        <f>IF(ABS(E51)&lt;9,"",IF(AND(EC!E51&lt;3,ABS(E51)&lt;13),"",IF(AND(EC!E51&lt;0.5,ABS(E51)&lt;20),"",E51)))</f>
        <v/>
      </c>
      <c r="V51" s="345" t="str">
        <f>IF(ABS(F51)&lt;9,"",IF(AND(EC!F51&lt;3,ABS(F51)&lt;13),"",IF(AND(EC!F51&lt;0.5,ABS(F51)&lt;20),"",F51)))</f>
        <v/>
      </c>
      <c r="W51" s="345" t="str">
        <f>IF(ABS(G51)&lt;9,"",IF(AND(EC!G51&lt;3,ABS(G51)&lt;13),"",IF(AND(EC!G51&lt;0.5,ABS(G51)&lt;20),"",G51)))</f>
        <v/>
      </c>
      <c r="X51" s="345" t="str">
        <f>IF(ABS(H51)&lt;9,"",IF(AND(EC!H51&lt;3,ABS(H51)&lt;13),"",IF(AND(EC!H51&lt;0.5,ABS(H51)&lt;20),"",H51)))</f>
        <v/>
      </c>
      <c r="Y51" s="345" t="str">
        <f>IF(ABS(I51)&lt;9,"",IF(AND(EC!I51&lt;3,ABS(I51)&lt;13),"",IF(AND(EC!I51&lt;0.5,ABS(I51)&lt;20),"",I51)))</f>
        <v/>
      </c>
      <c r="Z51" s="345" t="str">
        <f>IF(ABS(J51)&lt;9,"",IF(AND(EC!J51&lt;3,ABS(J51)&lt;13),"",IF(AND(EC!J51&lt;0.5,ABS(J51)&lt;20),"",J51)))</f>
        <v/>
      </c>
      <c r="AA51" s="345" t="str">
        <f>IF(ABS(K51)&lt;9,"",IF(AND(EC!K51&lt;3,ABS(K51)&lt;13),"",IF(AND(EC!K51&lt;0.5,ABS(K51)&lt;20),"",K51)))</f>
        <v/>
      </c>
      <c r="AB51" s="345" t="str">
        <f>IF(ABS(L51)&lt;9,"",IF(AND(EC!L51&lt;3,ABS(L51)&lt;13),"",IF(AND(EC!L51&lt;0.5,ABS(L51)&lt;20),"",L51)))</f>
        <v/>
      </c>
      <c r="AC51" s="345" t="str">
        <f>IF(ABS(M51)&lt;9,"",IF(AND(EC!M51&lt;3,ABS(M51)&lt;13),"",IF(AND(EC!M51&lt;0.5,ABS(M51)&lt;20),"",M51)))</f>
        <v/>
      </c>
      <c r="AD51" s="346" t="str">
        <f>IF(ABS(N51)&lt;9,"",IF(AND(EC!N51&lt;3,ABS(N51)&lt;13),"",IF(AND(EC!N51&lt;0.5,ABS(N51)&lt;20),"",N51)))</f>
        <v/>
      </c>
      <c r="AE51" s="23">
        <f t="shared" si="12"/>
        <v>0</v>
      </c>
    </row>
    <row r="52" spans="1:31" ht="19.5" customHeight="1">
      <c r="A52" s="123">
        <v>48</v>
      </c>
      <c r="B52" s="214" t="s">
        <v>66</v>
      </c>
      <c r="C52" s="119">
        <v>-4.5438610649402502</v>
      </c>
      <c r="D52" s="120">
        <v>-10.506083405893971</v>
      </c>
      <c r="E52" s="120">
        <v>-5.0086406219809065</v>
      </c>
      <c r="F52" s="120">
        <v>-3.3513693171324732</v>
      </c>
      <c r="G52" s="120">
        <v>-4.1842458116451331</v>
      </c>
      <c r="H52" s="120">
        <v>-5.443910335729008</v>
      </c>
      <c r="I52" s="120">
        <v>-4.4707559982270899</v>
      </c>
      <c r="J52" s="120">
        <v>-4.5526207583837701</v>
      </c>
      <c r="K52" s="120">
        <v>-2.238433920701342</v>
      </c>
      <c r="L52" s="120">
        <v>-2.4922615468878027</v>
      </c>
      <c r="M52" s="120">
        <v>-6.6595600993433814</v>
      </c>
      <c r="N52" s="121">
        <v>-2.6311581068171246</v>
      </c>
      <c r="O52" s="119">
        <f t="shared" si="13"/>
        <v>-2.238433920701342</v>
      </c>
      <c r="P52" s="120">
        <f t="shared" si="14"/>
        <v>-10.506083405893971</v>
      </c>
      <c r="Q52" s="119">
        <f t="shared" si="15"/>
        <v>-4.6735750823068543</v>
      </c>
      <c r="R52" s="23"/>
      <c r="S52" s="344" t="str">
        <f>IF(ABS(C52)&lt;9,"",IF(AND(EC!C52&lt;3,ABS(C52)&lt;13),"",IF(AND(EC!C52&lt;0.5,ABS(C52)&lt;20),"",C52)))</f>
        <v/>
      </c>
      <c r="T52" s="345" t="str">
        <f>IF(ABS(D52)&lt;9,"",IF(AND(EC!D52&lt;3,ABS(D52)&lt;13),"",IF(AND(EC!D52&lt;0.5,ABS(D52)&lt;20),"",D52)))</f>
        <v/>
      </c>
      <c r="U52" s="345" t="str">
        <f>IF(ABS(E52)&lt;9,"",IF(AND(EC!E52&lt;3,ABS(E52)&lt;13),"",IF(AND(EC!E52&lt;0.5,ABS(E52)&lt;20),"",E52)))</f>
        <v/>
      </c>
      <c r="V52" s="345" t="str">
        <f>IF(ABS(F52)&lt;9,"",IF(AND(EC!F52&lt;3,ABS(F52)&lt;13),"",IF(AND(EC!F52&lt;0.5,ABS(F52)&lt;20),"",F52)))</f>
        <v/>
      </c>
      <c r="W52" s="345" t="str">
        <f>IF(ABS(G52)&lt;9,"",IF(AND(EC!G52&lt;3,ABS(G52)&lt;13),"",IF(AND(EC!G52&lt;0.5,ABS(G52)&lt;20),"",G52)))</f>
        <v/>
      </c>
      <c r="X52" s="345" t="str">
        <f>IF(ABS(H52)&lt;9,"",IF(AND(EC!H52&lt;3,ABS(H52)&lt;13),"",IF(AND(EC!H52&lt;0.5,ABS(H52)&lt;20),"",H52)))</f>
        <v/>
      </c>
      <c r="Y52" s="345" t="str">
        <f>IF(ABS(I52)&lt;9,"",IF(AND(EC!I52&lt;3,ABS(I52)&lt;13),"",IF(AND(EC!I52&lt;0.5,ABS(I52)&lt;20),"",I52)))</f>
        <v/>
      </c>
      <c r="Z52" s="345" t="str">
        <f>IF(ABS(J52)&lt;9,"",IF(AND(EC!J52&lt;3,ABS(J52)&lt;13),"",IF(AND(EC!J52&lt;0.5,ABS(J52)&lt;20),"",J52)))</f>
        <v/>
      </c>
      <c r="AA52" s="345" t="str">
        <f>IF(ABS(K52)&lt;9,"",IF(AND(EC!K52&lt;3,ABS(K52)&lt;13),"",IF(AND(EC!K52&lt;0.5,ABS(K52)&lt;20),"",K52)))</f>
        <v/>
      </c>
      <c r="AB52" s="345" t="str">
        <f>IF(ABS(L52)&lt;9,"",IF(AND(EC!L52&lt;3,ABS(L52)&lt;13),"",IF(AND(EC!L52&lt;0.5,ABS(L52)&lt;20),"",L52)))</f>
        <v/>
      </c>
      <c r="AC52" s="345" t="str">
        <f>IF(ABS(M52)&lt;9,"",IF(AND(EC!M52&lt;3,ABS(M52)&lt;13),"",IF(AND(EC!M52&lt;0.5,ABS(M52)&lt;20),"",M52)))</f>
        <v/>
      </c>
      <c r="AD52" s="346" t="str">
        <f>IF(ABS(N52)&lt;9,"",IF(AND(EC!N52&lt;3,ABS(N52)&lt;13),"",IF(AND(EC!N52&lt;0.5,ABS(N52)&lt;20),"",N52)))</f>
        <v/>
      </c>
      <c r="AE52" s="23">
        <f t="shared" si="12"/>
        <v>0</v>
      </c>
    </row>
    <row r="53" spans="1:31" ht="19.5" customHeight="1">
      <c r="A53" s="123">
        <v>49</v>
      </c>
      <c r="B53" s="214" t="s">
        <v>67</v>
      </c>
      <c r="C53" s="119">
        <v>-17.16175393560594</v>
      </c>
      <c r="D53" s="120">
        <v>-20.742012436359786</v>
      </c>
      <c r="E53" s="120">
        <v>9.1875637480796826</v>
      </c>
      <c r="F53" s="120">
        <v>-30.628399921393513</v>
      </c>
      <c r="G53" s="120">
        <v>-31.03261361680466</v>
      </c>
      <c r="H53" s="189">
        <v>-24.64275137206711</v>
      </c>
      <c r="I53" s="120">
        <v>-20.179594028926676</v>
      </c>
      <c r="J53" s="120">
        <v>-20.193231046515869</v>
      </c>
      <c r="K53" s="120">
        <v>-23.118399620514538</v>
      </c>
      <c r="L53" s="120">
        <v>1.945589777958239</v>
      </c>
      <c r="M53" s="120">
        <v>-12.245656855628354</v>
      </c>
      <c r="N53" s="121">
        <v>4.570594005917866</v>
      </c>
      <c r="O53" s="119">
        <f t="shared" si="13"/>
        <v>9.1875637480796826</v>
      </c>
      <c r="P53" s="120">
        <f t="shared" si="14"/>
        <v>-31.03261361680466</v>
      </c>
      <c r="Q53" s="119">
        <f t="shared" si="15"/>
        <v>-15.353388775155056</v>
      </c>
      <c r="R53" s="23"/>
      <c r="S53" s="344">
        <f>IF(ABS(C53)&lt;9,"",IF(AND(EC!C53&lt;3,ABS(C53)&lt;13),"",IF(AND(EC!C53&lt;0.5,ABS(C53)&lt;20),"",C53)))</f>
        <v>-17.16175393560594</v>
      </c>
      <c r="T53" s="345">
        <f>IF(ABS(D53)&lt;9,"",IF(AND(EC!D53&lt;3,ABS(D53)&lt;13),"",IF(AND(EC!D53&lt;0.5,ABS(D53)&lt;20),"",D53)))</f>
        <v>-20.742012436359786</v>
      </c>
      <c r="U53" s="345" t="str">
        <f>IF(ABS(E53)&lt;9,"",IF(AND(EC!E53&lt;3,ABS(E53)&lt;13),"",IF(AND(EC!E53&lt;0.5,ABS(E53)&lt;20),"",E53)))</f>
        <v/>
      </c>
      <c r="V53" s="345">
        <f>IF(ABS(F53)&lt;9,"",IF(AND(EC!F53&lt;3,ABS(F53)&lt;13),"",IF(AND(EC!F53&lt;0.5,ABS(F53)&lt;20),"",F53)))</f>
        <v>-30.628399921393513</v>
      </c>
      <c r="W53" s="345">
        <f>IF(ABS(G53)&lt;9,"",IF(AND(EC!G53&lt;3,ABS(G53)&lt;13),"",IF(AND(EC!G53&lt;0.5,ABS(G53)&lt;20),"",G53)))</f>
        <v>-31.03261361680466</v>
      </c>
      <c r="X53" s="345">
        <f>IF(ABS(H53)&lt;9,"",IF(AND(EC!H53&lt;3,ABS(H53)&lt;13),"",IF(AND(EC!H53&lt;0.5,ABS(H53)&lt;20),"",H53)))</f>
        <v>-24.64275137206711</v>
      </c>
      <c r="Y53" s="345">
        <f>IF(ABS(I53)&lt;9,"",IF(AND(EC!I53&lt;3,ABS(I53)&lt;13),"",IF(AND(EC!I53&lt;0.5,ABS(I53)&lt;20),"",I53)))</f>
        <v>-20.179594028926676</v>
      </c>
      <c r="Z53" s="345">
        <f>IF(ABS(J53)&lt;9,"",IF(AND(EC!J53&lt;3,ABS(J53)&lt;13),"",IF(AND(EC!J53&lt;0.5,ABS(J53)&lt;20),"",J53)))</f>
        <v>-20.193231046515869</v>
      </c>
      <c r="AA53" s="345">
        <f>IF(ABS(K53)&lt;9,"",IF(AND(EC!K53&lt;3,ABS(K53)&lt;13),"",IF(AND(EC!K53&lt;0.5,ABS(K53)&lt;20),"",K53)))</f>
        <v>-23.118399620514538</v>
      </c>
      <c r="AB53" s="345" t="str">
        <f>IF(ABS(L53)&lt;9,"",IF(AND(EC!L53&lt;3,ABS(L53)&lt;13),"",IF(AND(EC!L53&lt;0.5,ABS(L53)&lt;20),"",L53)))</f>
        <v/>
      </c>
      <c r="AC53" s="345" t="str">
        <f>IF(ABS(M53)&lt;9,"",IF(AND(EC!M53&lt;3,ABS(M53)&lt;13),"",IF(AND(EC!M53&lt;0.5,ABS(M53)&lt;20),"",M53)))</f>
        <v/>
      </c>
      <c r="AD53" s="346" t="str">
        <f>IF(ABS(N53)&lt;9,"",IF(AND(EC!N53&lt;3,ABS(N53)&lt;13),"",IF(AND(EC!N53&lt;0.5,ABS(N53)&lt;20),"",N53)))</f>
        <v/>
      </c>
      <c r="AE53" s="23">
        <f t="shared" si="12"/>
        <v>8</v>
      </c>
    </row>
    <row r="54" spans="1:31" ht="19.5" customHeight="1">
      <c r="A54" s="123">
        <v>50</v>
      </c>
      <c r="B54" s="214" t="s">
        <v>68</v>
      </c>
      <c r="C54" s="119">
        <v>3.754911883110343</v>
      </c>
      <c r="D54" s="120">
        <v>4.7408363155091306</v>
      </c>
      <c r="E54" s="120">
        <v>11.680411924031416</v>
      </c>
      <c r="F54" s="120">
        <v>2.713929888467026</v>
      </c>
      <c r="G54" s="120">
        <v>6.8421382254418406E-2</v>
      </c>
      <c r="H54" s="120">
        <v>4.0385740867715576</v>
      </c>
      <c r="I54" s="120">
        <v>-3.2738641253918854</v>
      </c>
      <c r="J54" s="120">
        <v>-2.2790982785188354</v>
      </c>
      <c r="K54" s="120">
        <v>0.62409364495205732</v>
      </c>
      <c r="L54" s="120">
        <v>1.293989716606869</v>
      </c>
      <c r="M54" s="120">
        <v>-4.994518605097455</v>
      </c>
      <c r="N54" s="121">
        <v>2.7828838204325992</v>
      </c>
      <c r="O54" s="119">
        <f t="shared" si="13"/>
        <v>11.680411924031416</v>
      </c>
      <c r="P54" s="120">
        <f t="shared" si="14"/>
        <v>-4.994518605097455</v>
      </c>
      <c r="Q54" s="119">
        <f t="shared" si="15"/>
        <v>1.7625476377606037</v>
      </c>
      <c r="R54" s="23"/>
      <c r="S54" s="344" t="str">
        <f>IF(ABS(C54)&lt;9,"",IF(AND(EC!C54&lt;3,ABS(C54)&lt;13),"",IF(AND(EC!C54&lt;0.5,ABS(C54)&lt;20),"",C54)))</f>
        <v/>
      </c>
      <c r="T54" s="345" t="str">
        <f>IF(ABS(D54)&lt;9,"",IF(AND(EC!D54&lt;3,ABS(D54)&lt;13),"",IF(AND(EC!D54&lt;0.5,ABS(D54)&lt;20),"",D54)))</f>
        <v/>
      </c>
      <c r="U54" s="345" t="str">
        <f>IF(ABS(E54)&lt;9,"",IF(AND(EC!E54&lt;3,ABS(E54)&lt;13),"",IF(AND(EC!E54&lt;0.5,ABS(E54)&lt;20),"",E54)))</f>
        <v/>
      </c>
      <c r="V54" s="345" t="str">
        <f>IF(ABS(F54)&lt;9,"",IF(AND(EC!F54&lt;3,ABS(F54)&lt;13),"",IF(AND(EC!F54&lt;0.5,ABS(F54)&lt;20),"",F54)))</f>
        <v/>
      </c>
      <c r="W54" s="345" t="str">
        <f>IF(ABS(G54)&lt;9,"",IF(AND(EC!G54&lt;3,ABS(G54)&lt;13),"",IF(AND(EC!G54&lt;0.5,ABS(G54)&lt;20),"",G54)))</f>
        <v/>
      </c>
      <c r="X54" s="345" t="str">
        <f>IF(ABS(H54)&lt;9,"",IF(AND(EC!H54&lt;3,ABS(H54)&lt;13),"",IF(AND(EC!H54&lt;0.5,ABS(H54)&lt;20),"",H54)))</f>
        <v/>
      </c>
      <c r="Y54" s="345" t="str">
        <f>IF(ABS(I54)&lt;9,"",IF(AND(EC!I54&lt;3,ABS(I54)&lt;13),"",IF(AND(EC!I54&lt;0.5,ABS(I54)&lt;20),"",I54)))</f>
        <v/>
      </c>
      <c r="Z54" s="345" t="str">
        <f>IF(ABS(J54)&lt;9,"",IF(AND(EC!J54&lt;3,ABS(J54)&lt;13),"",IF(AND(EC!J54&lt;0.5,ABS(J54)&lt;20),"",J54)))</f>
        <v/>
      </c>
      <c r="AA54" s="345" t="str">
        <f>IF(ABS(K54)&lt;9,"",IF(AND(EC!K54&lt;3,ABS(K54)&lt;13),"",IF(AND(EC!K54&lt;0.5,ABS(K54)&lt;20),"",K54)))</f>
        <v/>
      </c>
      <c r="AB54" s="345" t="str">
        <f>IF(ABS(L54)&lt;9,"",IF(AND(EC!L54&lt;3,ABS(L54)&lt;13),"",IF(AND(EC!L54&lt;0.5,ABS(L54)&lt;20),"",L54)))</f>
        <v/>
      </c>
      <c r="AC54" s="345" t="str">
        <f>IF(ABS(M54)&lt;9,"",IF(AND(EC!M54&lt;3,ABS(M54)&lt;13),"",IF(AND(EC!M54&lt;0.5,ABS(M54)&lt;20),"",M54)))</f>
        <v/>
      </c>
      <c r="AD54" s="346" t="str">
        <f>IF(ABS(N54)&lt;9,"",IF(AND(EC!N54&lt;3,ABS(N54)&lt;13),"",IF(AND(EC!N54&lt;0.5,ABS(N54)&lt;20),"",N54)))</f>
        <v/>
      </c>
      <c r="AE54" s="23">
        <f t="shared" si="12"/>
        <v>0</v>
      </c>
    </row>
    <row r="55" spans="1:31" ht="19.5" customHeight="1">
      <c r="A55" s="123">
        <v>51</v>
      </c>
      <c r="B55" s="214" t="s">
        <v>69</v>
      </c>
      <c r="C55" s="119">
        <v>-5.547192509009383</v>
      </c>
      <c r="D55" s="120">
        <v>0.5221738253953101</v>
      </c>
      <c r="E55" s="120">
        <v>0.21860371299158957</v>
      </c>
      <c r="F55" s="120">
        <v>-1.4204126746689858</v>
      </c>
      <c r="G55" s="120">
        <v>-2.4248171727920043</v>
      </c>
      <c r="H55" s="120">
        <v>-0.98083517101327178</v>
      </c>
      <c r="I55" s="120">
        <v>-12.332231203310029</v>
      </c>
      <c r="J55" s="120">
        <v>-0.18915289925011375</v>
      </c>
      <c r="K55" s="120">
        <v>-4.6515704102288638</v>
      </c>
      <c r="L55" s="120">
        <v>-1.3211065257990848</v>
      </c>
      <c r="M55" s="120">
        <v>-2.3580773715290491</v>
      </c>
      <c r="N55" s="121">
        <v>3.2423260430630148</v>
      </c>
      <c r="O55" s="119">
        <f t="shared" si="13"/>
        <v>3.2423260430630148</v>
      </c>
      <c r="P55" s="120">
        <f t="shared" si="14"/>
        <v>-12.332231203310029</v>
      </c>
      <c r="Q55" s="119">
        <f t="shared" si="15"/>
        <v>-2.2701910296792391</v>
      </c>
      <c r="R55" s="23"/>
      <c r="S55" s="344" t="str">
        <f>IF(ABS(C55)&lt;9,"",IF(AND(EC!C55&lt;3,ABS(C55)&lt;13),"",IF(AND(EC!C55&lt;0.5,ABS(C55)&lt;20),"",C55)))</f>
        <v/>
      </c>
      <c r="T55" s="345" t="str">
        <f>IF(ABS(D55)&lt;9,"",IF(AND(EC!D55&lt;3,ABS(D55)&lt;13),"",IF(AND(EC!D55&lt;0.5,ABS(D55)&lt;20),"",D55)))</f>
        <v/>
      </c>
      <c r="U55" s="345" t="str">
        <f>IF(ABS(E55)&lt;9,"",IF(AND(EC!E55&lt;3,ABS(E55)&lt;13),"",IF(AND(EC!E55&lt;0.5,ABS(E55)&lt;20),"",E55)))</f>
        <v/>
      </c>
      <c r="V55" s="345" t="str">
        <f>IF(ABS(F55)&lt;9,"",IF(AND(EC!F55&lt;3,ABS(F55)&lt;13),"",IF(AND(EC!F55&lt;0.5,ABS(F55)&lt;20),"",F55)))</f>
        <v/>
      </c>
      <c r="W55" s="345" t="str">
        <f>IF(ABS(G55)&lt;9,"",IF(AND(EC!G55&lt;3,ABS(G55)&lt;13),"",IF(AND(EC!G55&lt;0.5,ABS(G55)&lt;20),"",G55)))</f>
        <v/>
      </c>
      <c r="X55" s="345" t="str">
        <f>IF(ABS(H55)&lt;9,"",IF(AND(EC!H55&lt;3,ABS(H55)&lt;13),"",IF(AND(EC!H55&lt;0.5,ABS(H55)&lt;20),"",H55)))</f>
        <v/>
      </c>
      <c r="Y55" s="345" t="str">
        <f>IF(ABS(I55)&lt;9,"",IF(AND(EC!I55&lt;3,ABS(I55)&lt;13),"",IF(AND(EC!I55&lt;0.5,ABS(I55)&lt;20),"",I55)))</f>
        <v/>
      </c>
      <c r="Z55" s="345" t="str">
        <f>IF(ABS(J55)&lt;9,"",IF(AND(EC!J55&lt;3,ABS(J55)&lt;13),"",IF(AND(EC!J55&lt;0.5,ABS(J55)&lt;20),"",J55)))</f>
        <v/>
      </c>
      <c r="AA55" s="345" t="str">
        <f>IF(ABS(K55)&lt;9,"",IF(AND(EC!K55&lt;3,ABS(K55)&lt;13),"",IF(AND(EC!K55&lt;0.5,ABS(K55)&lt;20),"",K55)))</f>
        <v/>
      </c>
      <c r="AB55" s="345" t="str">
        <f>IF(ABS(L55)&lt;9,"",IF(AND(EC!L55&lt;3,ABS(L55)&lt;13),"",IF(AND(EC!L55&lt;0.5,ABS(L55)&lt;20),"",L55)))</f>
        <v/>
      </c>
      <c r="AC55" s="345" t="str">
        <f>IF(ABS(M55)&lt;9,"",IF(AND(EC!M55&lt;3,ABS(M55)&lt;13),"",IF(AND(EC!M55&lt;0.5,ABS(M55)&lt;20),"",M55)))</f>
        <v/>
      </c>
      <c r="AD55" s="346" t="str">
        <f>IF(ABS(N55)&lt;9,"",IF(AND(EC!N55&lt;3,ABS(N55)&lt;13),"",IF(AND(EC!N55&lt;0.5,ABS(N55)&lt;20),"",N55)))</f>
        <v/>
      </c>
      <c r="AE55" s="23">
        <f t="shared" si="12"/>
        <v>0</v>
      </c>
    </row>
    <row r="56" spans="1:31" ht="19.5" customHeight="1">
      <c r="A56" s="139">
        <v>52</v>
      </c>
      <c r="B56" s="249" t="s">
        <v>71</v>
      </c>
      <c r="C56" s="147">
        <v>-5.2194513534054243</v>
      </c>
      <c r="D56" s="148">
        <v>1.1161586219983997</v>
      </c>
      <c r="E56" s="148">
        <v>0.68063036009891742</v>
      </c>
      <c r="F56" s="148">
        <v>1.5052062247745279</v>
      </c>
      <c r="G56" s="148">
        <v>0.2479100343743921</v>
      </c>
      <c r="H56" s="148">
        <v>0.5289263770617183</v>
      </c>
      <c r="I56" s="148">
        <v>-0.94229185887109967</v>
      </c>
      <c r="J56" s="148">
        <v>1.7908504744723484</v>
      </c>
      <c r="K56" s="148">
        <v>8.5690129232637826</v>
      </c>
      <c r="L56" s="148">
        <v>0.45130564192175021</v>
      </c>
      <c r="M56" s="148">
        <v>0.73498868008824336</v>
      </c>
      <c r="N56" s="149">
        <v>1.2976637147013874</v>
      </c>
      <c r="O56" s="147">
        <f t="shared" si="13"/>
        <v>8.5690129232637826</v>
      </c>
      <c r="P56" s="148">
        <f t="shared" si="14"/>
        <v>-5.2194513534054243</v>
      </c>
      <c r="Q56" s="147">
        <f t="shared" si="15"/>
        <v>0.89674248670657875</v>
      </c>
      <c r="R56" s="23"/>
      <c r="S56" s="347" t="str">
        <f>IF(ABS(C56)&lt;9,"",IF(AND(EC!C56&lt;3,ABS(C56)&lt;13),"",IF(AND(EC!C56&lt;0.5,ABS(C56)&lt;20),"",C56)))</f>
        <v/>
      </c>
      <c r="T56" s="348" t="str">
        <f>IF(ABS(D56)&lt;9,"",IF(AND(EC!D56&lt;3,ABS(D56)&lt;13),"",IF(AND(EC!D56&lt;0.5,ABS(D56)&lt;20),"",D56)))</f>
        <v/>
      </c>
      <c r="U56" s="348" t="str">
        <f>IF(ABS(E56)&lt;9,"",IF(AND(EC!E56&lt;3,ABS(E56)&lt;13),"",IF(AND(EC!E56&lt;0.5,ABS(E56)&lt;20),"",E56)))</f>
        <v/>
      </c>
      <c r="V56" s="348" t="str">
        <f>IF(ABS(F56)&lt;9,"",IF(AND(EC!F56&lt;3,ABS(F56)&lt;13),"",IF(AND(EC!F56&lt;0.5,ABS(F56)&lt;20),"",F56)))</f>
        <v/>
      </c>
      <c r="W56" s="348" t="str">
        <f>IF(ABS(G56)&lt;9,"",IF(AND(EC!G56&lt;3,ABS(G56)&lt;13),"",IF(AND(EC!G56&lt;0.5,ABS(G56)&lt;20),"",G56)))</f>
        <v/>
      </c>
      <c r="X56" s="348" t="str">
        <f>IF(ABS(H56)&lt;9,"",IF(AND(EC!H56&lt;3,ABS(H56)&lt;13),"",IF(AND(EC!H56&lt;0.5,ABS(H56)&lt;20),"",H56)))</f>
        <v/>
      </c>
      <c r="Y56" s="348" t="str">
        <f>IF(ABS(I56)&lt;9,"",IF(AND(EC!I56&lt;3,ABS(I56)&lt;13),"",IF(AND(EC!I56&lt;0.5,ABS(I56)&lt;20),"",I56)))</f>
        <v/>
      </c>
      <c r="Z56" s="348" t="str">
        <f>IF(ABS(J56)&lt;9,"",IF(AND(EC!J56&lt;3,ABS(J56)&lt;13),"",IF(AND(EC!J56&lt;0.5,ABS(J56)&lt;20),"",J56)))</f>
        <v/>
      </c>
      <c r="AA56" s="348" t="str">
        <f>IF(ABS(K56)&lt;9,"",IF(AND(EC!K56&lt;3,ABS(K56)&lt;13),"",IF(AND(EC!K56&lt;0.5,ABS(K56)&lt;20),"",K56)))</f>
        <v/>
      </c>
      <c r="AB56" s="348" t="str">
        <f>IF(ABS(L56)&lt;9,"",IF(AND(EC!L56&lt;3,ABS(L56)&lt;13),"",IF(AND(EC!L56&lt;0.5,ABS(L56)&lt;20),"",L56)))</f>
        <v/>
      </c>
      <c r="AC56" s="348" t="str">
        <f>IF(ABS(M56)&lt;9,"",IF(AND(EC!M56&lt;3,ABS(M56)&lt;13),"",IF(AND(EC!M56&lt;0.5,ABS(M56)&lt;20),"",M56)))</f>
        <v/>
      </c>
      <c r="AD56" s="349" t="str">
        <f>IF(ABS(N56)&lt;9,"",IF(AND(EC!N56&lt;3,ABS(N56)&lt;13),"",IF(AND(EC!N56&lt;0.5,ABS(N56)&lt;20),"",N56)))</f>
        <v/>
      </c>
      <c r="AE56" s="23">
        <f t="shared" si="12"/>
        <v>0</v>
      </c>
    </row>
    <row r="57" spans="1:31" ht="14.25" customHeight="1">
      <c r="A57" s="139">
        <v>49</v>
      </c>
      <c r="B57" s="23"/>
      <c r="C57" s="23"/>
      <c r="D57" s="23"/>
      <c r="E57" s="329"/>
      <c r="F57" s="99" t="s">
        <v>230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spans="1:31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spans="1:31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spans="1:31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spans="1:3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spans="1:31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spans="1:31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spans="1:31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spans="1:31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spans="1:31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spans="1:31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spans="1:31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spans="1:31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spans="1:31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spans="1:31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spans="1:31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spans="1:31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spans="1:31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spans="1:31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spans="1:31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spans="1:31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spans="1:31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spans="1:31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spans="1:3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spans="1:31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spans="1:31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spans="1:31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spans="1:31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spans="1:31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spans="1:31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spans="1:31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spans="1:31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spans="1:31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spans="1:3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spans="1:31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spans="1:31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spans="1:31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spans="1:31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spans="1:31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spans="1:31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spans="1:31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spans="1:31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spans="1:31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spans="1:3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spans="1:31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spans="1:31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spans="1:31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spans="1:31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spans="1:31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1:31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spans="1:31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spans="1:31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spans="1:31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spans="1:3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spans="1:31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spans="1:31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spans="1:31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spans="1:31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spans="1:31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spans="1:31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spans="1:31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spans="1:31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spans="1:31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spans="1: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spans="1:31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spans="1:31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spans="1:31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spans="1:31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spans="1:31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spans="1:31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spans="1:31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spans="1:31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spans="1:31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spans="1:3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spans="1:31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spans="1:31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spans="1:31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spans="1:31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spans="1:31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spans="1:31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spans="1:31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spans="1:31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spans="1:31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spans="1:3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spans="1:31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spans="1:31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spans="1:31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spans="1:31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spans="1:31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spans="1:31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spans="1:31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spans="1:31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spans="1:31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spans="1:3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spans="1:31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spans="1:31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spans="1:31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spans="1:31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spans="1:31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spans="1:31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spans="1:31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spans="1:31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spans="1:31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spans="1:3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spans="1:31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spans="1:31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spans="1:31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spans="1:31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spans="1:31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spans="1:31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spans="1:31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spans="1:31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spans="1:31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spans="1:3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spans="1:31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spans="1:31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spans="1:31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spans="1:31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spans="1:31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spans="1:31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spans="1:31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spans="1:31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spans="1:31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spans="1:3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spans="1:31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spans="1:31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spans="1:31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spans="1:31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spans="1:31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spans="1:31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spans="1:31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spans="1:31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spans="1:31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spans="1:3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spans="1:31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spans="1:31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spans="1:31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spans="1:31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spans="1:31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spans="1:31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spans="1:31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spans="1:31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spans="1:31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spans="1:3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spans="1:31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spans="1:31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spans="1:31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spans="1:31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spans="1:31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spans="1:31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spans="1:31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spans="1:31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spans="1:31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spans="1:3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spans="1:31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spans="1:31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spans="1:31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spans="1:31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spans="1:31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spans="1:31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spans="1:31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spans="1:31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spans="1:31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spans="1: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spans="1:31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spans="1:31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spans="1:31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spans="1:31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spans="1:31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spans="1:31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spans="1:31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spans="1:31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spans="1:31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spans="1:3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spans="1:31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spans="1:31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spans="1:31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spans="1:31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spans="1:31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spans="1:31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spans="1:31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spans="1:31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spans="1:31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spans="1:3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spans="1:31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spans="1:31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spans="1:31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spans="1:31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spans="1:31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spans="1:31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spans="1:31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spans="1:31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spans="1:31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spans="1:3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spans="1:31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spans="1:31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spans="1:31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spans="1:31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spans="1:31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spans="1:31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spans="1:31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spans="1:31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spans="1:31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spans="1:3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spans="1:31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spans="1:31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spans="1:31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spans="1:31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spans="1:31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spans="1:31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spans="1:31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spans="1:31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spans="1:31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spans="1:3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spans="1:31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spans="1:31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spans="1:31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spans="1:31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spans="1:31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spans="1:31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spans="1:31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spans="1:31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spans="1:31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spans="1:3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spans="1:31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spans="1:31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spans="1:31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spans="1:31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spans="1:31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spans="1:31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spans="1:31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spans="1:31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spans="1:31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spans="1:3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spans="1:31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spans="1:31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spans="1:31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spans="1:31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spans="1:31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spans="1:31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spans="1:31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spans="1:31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spans="1:31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spans="1:3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spans="1:31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spans="1:31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spans="1:31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spans="1:31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spans="1:31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spans="1:31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1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spans="1:31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spans="1:31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spans="1:3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spans="1:31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spans="1:31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spans="1:31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spans="1:31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spans="1:31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spans="1:31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spans="1:31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spans="1:31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spans="1:31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spans="1: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spans="1:31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spans="1:31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spans="1:31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spans="1:31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spans="1:31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spans="1:31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spans="1:31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spans="1:31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spans="1:31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spans="1:3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spans="1:31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spans="1:31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spans="1:31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spans="1:31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spans="1:31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spans="1:31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spans="1:31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spans="1:31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spans="1:31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spans="1:3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spans="1:31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spans="1:31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spans="1:31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spans="1:31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spans="1:31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spans="1:31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spans="1:31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</row>
    <row r="359" spans="1:31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spans="1:31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spans="1:3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spans="1:31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spans="1:31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spans="1:31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spans="1:31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spans="1:31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spans="1:31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spans="1:31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spans="1:31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spans="1:31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spans="1:3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spans="1:31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spans="1:31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spans="1:31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spans="1:31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spans="1:31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spans="1:31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spans="1:31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spans="1:31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spans="1:31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spans="1:3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spans="1:31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spans="1:31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spans="1:31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spans="1:31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spans="1:31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spans="1:31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spans="1:31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spans="1:31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spans="1:31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spans="1:3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spans="1:31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spans="1:31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spans="1:31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spans="1:31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spans="1:31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spans="1:31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spans="1:31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spans="1:31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spans="1:31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spans="1:3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spans="1:31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spans="1:31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spans="1:31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spans="1:31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spans="1:31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spans="1:31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spans="1:31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spans="1:31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spans="1:31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spans="1:3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</row>
    <row r="412" spans="1:31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spans="1:31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spans="1:31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spans="1:31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spans="1:31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spans="1:31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spans="1:31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spans="1:31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spans="1:31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spans="1:3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spans="1:31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spans="1:31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spans="1:31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spans="1:31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spans="1:31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spans="1:31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spans="1:31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spans="1:31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spans="1:31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spans="1: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spans="1:31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spans="1:31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spans="1:31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spans="1:31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spans="1:31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spans="1:31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spans="1:31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spans="1:31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spans="1:31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spans="1:3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spans="1:31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spans="1:31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spans="1:31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spans="1:31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spans="1:31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spans="1:31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spans="1:31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spans="1:31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spans="1:31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spans="1:3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spans="1:31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spans="1:31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spans="1:31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spans="1:31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spans="1:31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</row>
    <row r="457" spans="1:31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</row>
    <row r="458" spans="1:31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</row>
    <row r="459" spans="1:31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spans="1:31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</row>
    <row r="461" spans="1:3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</row>
    <row r="462" spans="1:31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</row>
    <row r="463" spans="1:31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</row>
    <row r="464" spans="1:31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</row>
    <row r="465" spans="1:31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</row>
    <row r="466" spans="1:31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</row>
    <row r="467" spans="1:31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spans="1:31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</row>
    <row r="469" spans="1:31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</row>
    <row r="470" spans="1:31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</row>
    <row r="471" spans="1:3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</row>
    <row r="472" spans="1:31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</row>
    <row r="473" spans="1:31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</row>
    <row r="474" spans="1:31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</row>
    <row r="475" spans="1:31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spans="1:31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</row>
    <row r="477" spans="1:31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</row>
    <row r="478" spans="1:31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</row>
    <row r="479" spans="1:31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</row>
    <row r="480" spans="1:31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</row>
    <row r="481" spans="1:3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</row>
    <row r="482" spans="1:31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</row>
    <row r="483" spans="1:31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spans="1:31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</row>
    <row r="485" spans="1:31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</row>
    <row r="486" spans="1:31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spans="1:31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</row>
    <row r="488" spans="1:31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</row>
    <row r="489" spans="1:31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</row>
    <row r="490" spans="1:31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</row>
    <row r="491" spans="1:3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spans="1:31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</row>
    <row r="493" spans="1:31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</row>
    <row r="494" spans="1:31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</row>
    <row r="495" spans="1:31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</row>
    <row r="496" spans="1:31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</row>
    <row r="497" spans="1:31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</row>
    <row r="498" spans="1:31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</row>
    <row r="499" spans="1:31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spans="1:31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</row>
    <row r="501" spans="1:3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</row>
    <row r="502" spans="1:31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</row>
    <row r="503" spans="1:31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</row>
    <row r="504" spans="1:31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</row>
    <row r="505" spans="1:31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</row>
    <row r="506" spans="1:31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</row>
    <row r="507" spans="1:31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spans="1:31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</row>
    <row r="509" spans="1:31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</row>
    <row r="510" spans="1:31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</row>
    <row r="511" spans="1:3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</row>
    <row r="512" spans="1:31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</row>
    <row r="513" spans="1:31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</row>
    <row r="514" spans="1:31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</row>
    <row r="515" spans="1:31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spans="1:31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</row>
    <row r="517" spans="1:31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</row>
    <row r="518" spans="1:31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</row>
    <row r="519" spans="1:31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</row>
    <row r="520" spans="1:31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</row>
    <row r="521" spans="1:3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</row>
    <row r="522" spans="1:31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</row>
    <row r="523" spans="1:31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spans="1:31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</row>
    <row r="525" spans="1:31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</row>
    <row r="526" spans="1:31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</row>
    <row r="527" spans="1:31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</row>
    <row r="528" spans="1:31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</row>
    <row r="529" spans="1:31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</row>
    <row r="530" spans="1:31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</row>
    <row r="531" spans="1: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spans="1:31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</row>
    <row r="533" spans="1:31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</row>
    <row r="534" spans="1:31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</row>
    <row r="535" spans="1:31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</row>
    <row r="536" spans="1:31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</row>
    <row r="537" spans="1:31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</row>
    <row r="538" spans="1:31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</row>
    <row r="539" spans="1:31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spans="1:31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</row>
    <row r="541" spans="1:3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</row>
    <row r="542" spans="1:31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</row>
    <row r="543" spans="1:31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</row>
    <row r="544" spans="1:31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</row>
    <row r="545" spans="1:31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</row>
    <row r="546" spans="1:31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</row>
    <row r="547" spans="1:31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spans="1:31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</row>
    <row r="549" spans="1:31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</row>
    <row r="550" spans="1:31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</row>
    <row r="551" spans="1:3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</row>
    <row r="552" spans="1:31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</row>
    <row r="553" spans="1:31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</row>
    <row r="554" spans="1:31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</row>
    <row r="555" spans="1:31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spans="1:31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</row>
    <row r="557" spans="1:31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</row>
    <row r="558" spans="1:31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</row>
    <row r="559" spans="1:31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</row>
    <row r="560" spans="1:31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spans="1:3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</row>
    <row r="562" spans="1:31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</row>
    <row r="563" spans="1:31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spans="1:31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</row>
    <row r="565" spans="1:31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</row>
    <row r="566" spans="1:31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</row>
    <row r="567" spans="1:31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</row>
    <row r="568" spans="1:31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</row>
    <row r="569" spans="1:31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</row>
    <row r="570" spans="1:31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</row>
    <row r="571" spans="1:3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spans="1:31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</row>
    <row r="573" spans="1:31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</row>
    <row r="574" spans="1:31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</row>
    <row r="575" spans="1:31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</row>
    <row r="576" spans="1:31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</row>
    <row r="577" spans="1:31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</row>
    <row r="578" spans="1:31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</row>
    <row r="579" spans="1:31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spans="1:31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</row>
    <row r="581" spans="1:3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</row>
    <row r="582" spans="1:31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</row>
    <row r="583" spans="1:31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</row>
    <row r="584" spans="1:31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</row>
    <row r="585" spans="1:31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</row>
    <row r="586" spans="1:31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</row>
    <row r="587" spans="1:31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</row>
    <row r="588" spans="1:31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</row>
    <row r="589" spans="1:31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</row>
    <row r="590" spans="1:31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</row>
    <row r="591" spans="1:3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</row>
    <row r="592" spans="1:31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</row>
    <row r="593" spans="1:31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</row>
    <row r="594" spans="1:31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</row>
    <row r="595" spans="1:31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</row>
    <row r="596" spans="1:31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</row>
    <row r="597" spans="1:31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spans="1:31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</row>
    <row r="599" spans="1:31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</row>
    <row r="600" spans="1:31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</row>
    <row r="601" spans="1:3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</row>
    <row r="602" spans="1:31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</row>
    <row r="603" spans="1:31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</row>
    <row r="604" spans="1:31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</row>
    <row r="605" spans="1:31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</row>
    <row r="606" spans="1:31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</row>
    <row r="607" spans="1:31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</row>
    <row r="608" spans="1:31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</row>
    <row r="609" spans="1:31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</row>
    <row r="610" spans="1:31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</row>
    <row r="611" spans="1:3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</row>
    <row r="612" spans="1:31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</row>
    <row r="613" spans="1:31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</row>
    <row r="614" spans="1:31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</row>
    <row r="615" spans="1:31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</row>
    <row r="616" spans="1:31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</row>
    <row r="617" spans="1:31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</row>
    <row r="618" spans="1:31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</row>
    <row r="619" spans="1:31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</row>
    <row r="620" spans="1:31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spans="1:3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</row>
    <row r="622" spans="1:31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</row>
    <row r="623" spans="1:31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</row>
    <row r="624" spans="1:31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spans="1:31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spans="1:31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</row>
    <row r="627" spans="1:31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spans="1:31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spans="1:31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</row>
    <row r="630" spans="1:31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</row>
    <row r="631" spans="1: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</row>
    <row r="632" spans="1:31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</row>
    <row r="633" spans="1:31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</row>
    <row r="634" spans="1:31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spans="1:31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</row>
    <row r="636" spans="1:31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spans="1:31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</row>
    <row r="638" spans="1:31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</row>
    <row r="639" spans="1:31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</row>
    <row r="640" spans="1:31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</row>
    <row r="641" spans="1:3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</row>
    <row r="642" spans="1:31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</row>
    <row r="643" spans="1:31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</row>
    <row r="644" spans="1:31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spans="1:31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</row>
    <row r="646" spans="1:31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</row>
    <row r="647" spans="1:31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</row>
    <row r="648" spans="1:31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</row>
    <row r="649" spans="1:31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</row>
    <row r="650" spans="1:31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</row>
    <row r="651" spans="1:3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</row>
    <row r="652" spans="1:31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spans="1:31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</row>
    <row r="654" spans="1:31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</row>
    <row r="655" spans="1:31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</row>
    <row r="656" spans="1:31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</row>
    <row r="657" spans="1:31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</row>
    <row r="658" spans="1:31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</row>
    <row r="659" spans="1:31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</row>
    <row r="660" spans="1:31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spans="1:3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</row>
    <row r="662" spans="1:31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</row>
    <row r="663" spans="1:31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</row>
    <row r="664" spans="1:31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</row>
    <row r="665" spans="1:31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</row>
    <row r="666" spans="1:31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</row>
    <row r="667" spans="1:31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</row>
    <row r="668" spans="1:31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spans="1:31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</row>
    <row r="670" spans="1:31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</row>
    <row r="671" spans="1:3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spans="1:31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</row>
    <row r="673" spans="1:31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</row>
    <row r="674" spans="1:31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</row>
    <row r="675" spans="1:31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</row>
    <row r="676" spans="1:31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spans="1:31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</row>
    <row r="678" spans="1:31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</row>
    <row r="679" spans="1:31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</row>
    <row r="680" spans="1:31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</row>
    <row r="681" spans="1:3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</row>
    <row r="682" spans="1:31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</row>
    <row r="683" spans="1:31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</row>
    <row r="684" spans="1:31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spans="1:31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</row>
    <row r="686" spans="1:31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</row>
    <row r="687" spans="1:31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</row>
    <row r="688" spans="1:31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</row>
    <row r="689" spans="1:31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</row>
    <row r="690" spans="1:31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</row>
    <row r="691" spans="1:3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</row>
    <row r="692" spans="1:31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spans="1:31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</row>
    <row r="694" spans="1:31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</row>
    <row r="695" spans="1:31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</row>
    <row r="696" spans="1:31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</row>
    <row r="697" spans="1:31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</row>
    <row r="698" spans="1:31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</row>
    <row r="699" spans="1:31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</row>
    <row r="700" spans="1:31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spans="1:3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</row>
    <row r="702" spans="1:31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</row>
    <row r="703" spans="1:31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</row>
    <row r="704" spans="1:31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</row>
    <row r="705" spans="1:31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</row>
    <row r="706" spans="1:31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</row>
    <row r="707" spans="1:31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</row>
    <row r="708" spans="1:31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spans="1:31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</row>
    <row r="710" spans="1:31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</row>
    <row r="711" spans="1:3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</row>
    <row r="712" spans="1:31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</row>
    <row r="713" spans="1:31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</row>
    <row r="714" spans="1:31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</row>
    <row r="715" spans="1:31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</row>
    <row r="716" spans="1:31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spans="1:31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</row>
    <row r="718" spans="1:31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</row>
    <row r="719" spans="1:31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</row>
    <row r="720" spans="1:31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</row>
    <row r="721" spans="1:3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</row>
    <row r="722" spans="1:31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</row>
    <row r="723" spans="1:31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</row>
    <row r="724" spans="1:31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spans="1:31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</row>
    <row r="726" spans="1:31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</row>
    <row r="727" spans="1:31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</row>
    <row r="728" spans="1:31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</row>
    <row r="729" spans="1:31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</row>
    <row r="730" spans="1:31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</row>
    <row r="731" spans="1: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</row>
    <row r="732" spans="1:31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spans="1:31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</row>
    <row r="734" spans="1:31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</row>
    <row r="735" spans="1:31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</row>
    <row r="736" spans="1:31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</row>
    <row r="737" spans="1:31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</row>
    <row r="738" spans="1:31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</row>
    <row r="739" spans="1:31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</row>
    <row r="740" spans="1:31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spans="1:3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</row>
    <row r="742" spans="1:31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</row>
    <row r="743" spans="1:31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</row>
    <row r="744" spans="1:31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</row>
    <row r="745" spans="1:31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spans="1:31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</row>
    <row r="747" spans="1:31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</row>
    <row r="748" spans="1:31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spans="1:31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</row>
    <row r="750" spans="1:31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</row>
    <row r="751" spans="1:3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</row>
    <row r="752" spans="1:31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</row>
    <row r="753" spans="1:31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</row>
    <row r="754" spans="1:31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</row>
    <row r="755" spans="1:31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</row>
    <row r="756" spans="1:31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spans="1:31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</row>
    <row r="758" spans="1:31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</row>
    <row r="759" spans="1:31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</row>
    <row r="760" spans="1:31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</row>
    <row r="761" spans="1:3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</row>
    <row r="762" spans="1:31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</row>
    <row r="763" spans="1:31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</row>
    <row r="764" spans="1:31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</row>
    <row r="765" spans="1:31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</row>
    <row r="766" spans="1:31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</row>
    <row r="767" spans="1:31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</row>
    <row r="768" spans="1:31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</row>
    <row r="769" spans="1:31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</row>
    <row r="770" spans="1:31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</row>
    <row r="771" spans="1:3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</row>
    <row r="772" spans="1:31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</row>
    <row r="773" spans="1:31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</row>
    <row r="774" spans="1:31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</row>
    <row r="775" spans="1:31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</row>
    <row r="776" spans="1:31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</row>
    <row r="777" spans="1:31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</row>
    <row r="778" spans="1:31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</row>
    <row r="779" spans="1:31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</row>
    <row r="780" spans="1:31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</row>
    <row r="781" spans="1:3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</row>
    <row r="782" spans="1:31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spans="1:31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</row>
    <row r="784" spans="1:31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</row>
    <row r="785" spans="1:31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</row>
    <row r="786" spans="1:31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</row>
    <row r="787" spans="1:31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</row>
    <row r="788" spans="1:31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</row>
    <row r="789" spans="1:31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</row>
    <row r="790" spans="1:31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</row>
    <row r="791" spans="1:3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</row>
    <row r="792" spans="1:31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</row>
    <row r="793" spans="1:31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spans="1:31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</row>
    <row r="795" spans="1:31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</row>
    <row r="796" spans="1:31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</row>
    <row r="797" spans="1:31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</row>
    <row r="798" spans="1:31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</row>
    <row r="799" spans="1:31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</row>
    <row r="800" spans="1:31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</row>
    <row r="801" spans="1:3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spans="1:31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</row>
    <row r="803" spans="1:31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</row>
    <row r="804" spans="1:31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</row>
    <row r="805" spans="1:31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</row>
    <row r="806" spans="1:31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</row>
    <row r="807" spans="1:31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</row>
    <row r="808" spans="1:31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</row>
    <row r="809" spans="1:31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</row>
    <row r="810" spans="1:31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</row>
    <row r="811" spans="1:3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</row>
    <row r="812" spans="1:31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</row>
    <row r="813" spans="1:31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</row>
    <row r="814" spans="1:31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</row>
    <row r="815" spans="1:31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</row>
    <row r="816" spans="1:31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</row>
    <row r="817" spans="1:31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</row>
    <row r="818" spans="1:31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</row>
    <row r="819" spans="1:31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spans="1:31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</row>
    <row r="821" spans="1:3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</row>
    <row r="822" spans="1:31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</row>
    <row r="823" spans="1:31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</row>
    <row r="824" spans="1:31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</row>
    <row r="825" spans="1:31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</row>
    <row r="826" spans="1:31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</row>
    <row r="827" spans="1:31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</row>
    <row r="828" spans="1:31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</row>
    <row r="829" spans="1:31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</row>
    <row r="830" spans="1:31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</row>
    <row r="831" spans="1: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</row>
    <row r="832" spans="1:31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</row>
    <row r="833" spans="1:31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</row>
    <row r="834" spans="1:31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</row>
    <row r="835" spans="1:31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</row>
    <row r="836" spans="1:31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</row>
    <row r="837" spans="1:31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</row>
    <row r="838" spans="1:31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</row>
    <row r="839" spans="1:31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</row>
    <row r="840" spans="1:31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</row>
    <row r="841" spans="1:3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</row>
    <row r="842" spans="1:31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spans="1:31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</row>
    <row r="844" spans="1:31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</row>
    <row r="845" spans="1:31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</row>
    <row r="846" spans="1:31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</row>
    <row r="847" spans="1:31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</row>
    <row r="848" spans="1:31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</row>
    <row r="849" spans="1:31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</row>
    <row r="850" spans="1:31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spans="1:3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</row>
    <row r="852" spans="1:31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</row>
    <row r="853" spans="1:31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</row>
    <row r="854" spans="1:31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</row>
    <row r="855" spans="1:31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</row>
    <row r="856" spans="1:31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spans="1:31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</row>
    <row r="858" spans="1:31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spans="1:31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</row>
    <row r="860" spans="1:31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</row>
    <row r="861" spans="1:3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</row>
    <row r="862" spans="1:31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</row>
    <row r="863" spans="1:31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</row>
    <row r="864" spans="1:31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</row>
    <row r="865" spans="1:31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</row>
    <row r="866" spans="1:31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spans="1:31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</row>
    <row r="868" spans="1:31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</row>
    <row r="869" spans="1:31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</row>
    <row r="870" spans="1:31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</row>
    <row r="871" spans="1:3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</row>
    <row r="872" spans="1:31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</row>
    <row r="873" spans="1:31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</row>
    <row r="874" spans="1:31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spans="1:31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</row>
    <row r="876" spans="1:31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</row>
    <row r="877" spans="1:31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</row>
    <row r="878" spans="1:31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</row>
    <row r="879" spans="1:31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</row>
    <row r="880" spans="1:31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</row>
    <row r="881" spans="1:3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</row>
    <row r="882" spans="1:31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spans="1:31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</row>
    <row r="884" spans="1:31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</row>
    <row r="885" spans="1:31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</row>
    <row r="886" spans="1:31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</row>
    <row r="887" spans="1:31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</row>
    <row r="888" spans="1:31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</row>
    <row r="889" spans="1:31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</row>
    <row r="890" spans="1:31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spans="1:3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</row>
    <row r="892" spans="1:31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</row>
    <row r="893" spans="1:31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</row>
    <row r="894" spans="1:31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</row>
    <row r="895" spans="1:31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</row>
    <row r="896" spans="1:31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</row>
    <row r="897" spans="1:31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</row>
    <row r="898" spans="1:31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spans="1:31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</row>
    <row r="900" spans="1:31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</row>
    <row r="901" spans="1:3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</row>
    <row r="902" spans="1:31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</row>
    <row r="903" spans="1:31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</row>
    <row r="904" spans="1:31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</row>
    <row r="905" spans="1:31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</row>
    <row r="906" spans="1:31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spans="1:31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</row>
    <row r="908" spans="1:31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</row>
    <row r="909" spans="1:31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</row>
    <row r="910" spans="1:31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</row>
    <row r="911" spans="1:3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</row>
    <row r="912" spans="1:31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</row>
    <row r="913" spans="1:31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</row>
    <row r="914" spans="1:31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spans="1:31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</row>
    <row r="916" spans="1:31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</row>
    <row r="917" spans="1:31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</row>
    <row r="918" spans="1:31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</row>
    <row r="919" spans="1:31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</row>
    <row r="920" spans="1:31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</row>
    <row r="921" spans="1:3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</row>
    <row r="922" spans="1:31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spans="1:31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</row>
    <row r="924" spans="1:31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</row>
    <row r="925" spans="1:31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</row>
    <row r="926" spans="1:31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</row>
    <row r="927" spans="1:31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</row>
    <row r="928" spans="1:31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</row>
    <row r="929" spans="1:31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</row>
    <row r="930" spans="1:31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spans="1: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</row>
    <row r="932" spans="1:31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</row>
    <row r="933" spans="1:31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</row>
    <row r="934" spans="1:31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</row>
    <row r="935" spans="1:31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</row>
    <row r="936" spans="1:31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</row>
    <row r="937" spans="1:31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</row>
    <row r="938" spans="1:31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spans="1:31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</row>
    <row r="940" spans="1:31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</row>
    <row r="941" spans="1:3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</row>
    <row r="942" spans="1:31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</row>
    <row r="943" spans="1:31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</row>
    <row r="944" spans="1:31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</row>
    <row r="945" spans="1:31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</row>
    <row r="946" spans="1:31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spans="1:31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</row>
    <row r="948" spans="1:31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</row>
    <row r="949" spans="1:31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</row>
    <row r="950" spans="1:31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</row>
    <row r="951" spans="1:3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</row>
    <row r="952" spans="1:31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</row>
    <row r="953" spans="1:31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</row>
    <row r="954" spans="1:31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</row>
    <row r="955" spans="1:31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</row>
    <row r="956" spans="1:31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</row>
    <row r="957" spans="1:31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</row>
    <row r="958" spans="1:31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</row>
    <row r="959" spans="1:31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</row>
    <row r="960" spans="1:31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</row>
    <row r="961" spans="1:3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</row>
    <row r="962" spans="1:31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</row>
    <row r="963" spans="1:31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</row>
    <row r="964" spans="1:31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</row>
    <row r="965" spans="1:31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</row>
    <row r="966" spans="1:31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</row>
    <row r="967" spans="1:31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spans="1:31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</row>
    <row r="969" spans="1:31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</row>
    <row r="970" spans="1:31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</row>
    <row r="971" spans="1:3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</row>
    <row r="972" spans="1:31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</row>
    <row r="973" spans="1:31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</row>
    <row r="974" spans="1:31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</row>
    <row r="975" spans="1:31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</row>
    <row r="976" spans="1:31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</row>
    <row r="977" spans="1:31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</row>
    <row r="978" spans="1:31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</row>
    <row r="979" spans="1:31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</row>
    <row r="980" spans="1:31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</row>
    <row r="981" spans="1:3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</row>
    <row r="982" spans="1:31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</row>
    <row r="983" spans="1:31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spans="1:31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</row>
    <row r="985" spans="1:31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</row>
    <row r="986" spans="1:31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</row>
    <row r="987" spans="1:31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</row>
    <row r="988" spans="1:31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</row>
    <row r="989" spans="1:31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</row>
    <row r="990" spans="1:31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</row>
    <row r="991" spans="1:3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</row>
    <row r="992" spans="1:31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</row>
    <row r="993" spans="1:31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</row>
    <row r="994" spans="1:31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</row>
    <row r="995" spans="1:31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</row>
    <row r="996" spans="1:31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</row>
    <row r="997" spans="1:31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</row>
    <row r="998" spans="1:31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</row>
    <row r="999" spans="1:31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</row>
    <row r="1000" spans="1:31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</row>
  </sheetData>
  <phoneticPr fontId="12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0"/>
  <sheetViews>
    <sheetView workbookViewId="0"/>
  </sheetViews>
  <sheetFormatPr defaultColWidth="12.625" defaultRowHeight="15" customHeight="1"/>
  <cols>
    <col min="1" max="38" width="9" customWidth="1"/>
  </cols>
  <sheetData>
    <row r="1" spans="1:38" ht="14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5"/>
      <c r="Q1" s="6" t="s">
        <v>1</v>
      </c>
      <c r="R1" s="6" t="s">
        <v>72</v>
      </c>
      <c r="S1" s="6" t="s">
        <v>73</v>
      </c>
      <c r="T1" s="6" t="s">
        <v>74</v>
      </c>
      <c r="U1" s="6" t="s">
        <v>75</v>
      </c>
      <c r="V1" s="6" t="s">
        <v>76</v>
      </c>
      <c r="W1" s="23"/>
      <c r="X1" s="24"/>
      <c r="Y1" s="25" t="s">
        <v>72</v>
      </c>
      <c r="Z1" s="25" t="s">
        <v>73</v>
      </c>
      <c r="AA1" s="25" t="s">
        <v>74</v>
      </c>
      <c r="AB1" s="25" t="s">
        <v>75</v>
      </c>
      <c r="AC1" s="25" t="s">
        <v>76</v>
      </c>
      <c r="AD1" s="23"/>
      <c r="AE1" s="23"/>
      <c r="AF1" s="23"/>
      <c r="AG1" s="23"/>
      <c r="AH1" s="23"/>
      <c r="AI1" s="23"/>
      <c r="AJ1" s="23"/>
      <c r="AK1" s="23"/>
      <c r="AL1" s="23"/>
    </row>
    <row r="2" spans="1:38" ht="14.25" customHeight="1">
      <c r="A2" s="23" t="s">
        <v>77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8">
        <v>1</v>
      </c>
      <c r="Q2" s="9" t="s">
        <v>2</v>
      </c>
      <c r="R2" s="26">
        <f>COUNT('R1'!C5:N5)</f>
        <v>12</v>
      </c>
      <c r="S2" s="26">
        <f>'R1'!AE5</f>
        <v>0</v>
      </c>
      <c r="T2" s="26">
        <f>'R2'!AE5</f>
        <v>0</v>
      </c>
      <c r="U2" s="26">
        <f t="shared" ref="U2:U53" si="0">SUM(S2:T2)</f>
        <v>0</v>
      </c>
      <c r="V2" s="26">
        <f t="shared" ref="V2:V53" si="1">RANK(U2,U$2:U$53)</f>
        <v>35</v>
      </c>
      <c r="W2" s="23"/>
      <c r="X2" s="24" t="s">
        <v>78</v>
      </c>
      <c r="Y2" s="24">
        <f>COUNT('R1'!C5:C56)</f>
        <v>49</v>
      </c>
      <c r="Z2" s="24">
        <f>COUNT('R1'!S5:S56)</f>
        <v>14</v>
      </c>
      <c r="AA2" s="24">
        <f>COUNT('R2'!S5:S56, )</f>
        <v>5</v>
      </c>
      <c r="AB2" s="24">
        <f t="shared" ref="AB2:AB13" si="2">SUM(Z2:AA2)</f>
        <v>19</v>
      </c>
      <c r="AC2" s="24">
        <f t="shared" ref="AC2:AC13" si="3">RANK(AB2,AB$2:AB$13)</f>
        <v>2</v>
      </c>
      <c r="AD2" s="23"/>
      <c r="AE2" s="23"/>
      <c r="AF2" s="23"/>
      <c r="AG2" s="23"/>
      <c r="AH2" s="23"/>
      <c r="AI2" s="23"/>
      <c r="AJ2" s="23"/>
      <c r="AK2" s="23"/>
      <c r="AL2" s="23">
        <f>COUNTIF('R2'!AD5:AD56,"Outside")</f>
        <v>0</v>
      </c>
    </row>
    <row r="3" spans="1:38" ht="13.5" customHeight="1">
      <c r="A3" s="27" t="s">
        <v>79</v>
      </c>
      <c r="B3" s="27" t="s">
        <v>80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11">
        <v>2</v>
      </c>
      <c r="Q3" s="12" t="s">
        <v>4</v>
      </c>
      <c r="R3" s="12">
        <f>COUNT('R1'!C6:N6)</f>
        <v>12</v>
      </c>
      <c r="S3" s="12">
        <f>'R1'!AE6</f>
        <v>5</v>
      </c>
      <c r="T3" s="12">
        <f>'R2'!AE6</f>
        <v>2</v>
      </c>
      <c r="U3" s="12">
        <f t="shared" si="0"/>
        <v>7</v>
      </c>
      <c r="V3" s="12">
        <f t="shared" si="1"/>
        <v>4</v>
      </c>
      <c r="W3" s="23"/>
      <c r="X3" s="24" t="s">
        <v>81</v>
      </c>
      <c r="Y3" s="24">
        <f>COUNT('R1'!D5:D56)</f>
        <v>48</v>
      </c>
      <c r="Z3" s="24">
        <f>COUNT('R1'!T5:T56)</f>
        <v>15</v>
      </c>
      <c r="AA3" s="24">
        <f>COUNT('R2'!T5:T56, )</f>
        <v>5</v>
      </c>
      <c r="AB3" s="24">
        <f t="shared" si="2"/>
        <v>20</v>
      </c>
      <c r="AC3" s="24">
        <f t="shared" si="3"/>
        <v>1</v>
      </c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3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11">
        <v>3</v>
      </c>
      <c r="Q4" s="12" t="s">
        <v>6</v>
      </c>
      <c r="R4" s="12">
        <f>COUNT('R1'!C7:N7)</f>
        <v>12</v>
      </c>
      <c r="S4" s="12">
        <f>'R1'!AE7</f>
        <v>0</v>
      </c>
      <c r="T4" s="12">
        <f>'R2'!AE7</f>
        <v>0</v>
      </c>
      <c r="U4" s="12">
        <f t="shared" si="0"/>
        <v>0</v>
      </c>
      <c r="V4" s="12">
        <f t="shared" si="1"/>
        <v>35</v>
      </c>
      <c r="W4" s="23"/>
      <c r="X4" s="24" t="s">
        <v>82</v>
      </c>
      <c r="Y4" s="24">
        <f>COUNT('R1'!E5:E56)</f>
        <v>50</v>
      </c>
      <c r="Z4" s="24">
        <f>COUNT('R1'!U5:U56)</f>
        <v>6</v>
      </c>
      <c r="AA4" s="24">
        <f>COUNT('R2'!U5:U56, )</f>
        <v>1</v>
      </c>
      <c r="AB4" s="24">
        <f t="shared" si="2"/>
        <v>7</v>
      </c>
      <c r="AC4" s="24">
        <f t="shared" si="3"/>
        <v>10</v>
      </c>
      <c r="AD4" s="23"/>
      <c r="AE4" s="23"/>
      <c r="AF4" s="23"/>
      <c r="AG4" s="23"/>
      <c r="AH4" s="23"/>
      <c r="AI4" s="23"/>
      <c r="AJ4" s="23"/>
      <c r="AK4" s="23"/>
      <c r="AL4" s="23"/>
    </row>
    <row r="5" spans="1:38" ht="13.5" customHeight="1">
      <c r="A5" s="23" t="s">
        <v>83</v>
      </c>
      <c r="B5" s="23">
        <f t="shared" ref="B5:B20" si="4">B50</f>
        <v>1</v>
      </c>
      <c r="C5" s="28">
        <f>+B5/552</f>
        <v>1.8115942028985507E-3</v>
      </c>
      <c r="D5" s="23"/>
      <c r="E5" s="29">
        <f>SUM(C5:C12)</f>
        <v>0.35688405797101452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11">
        <v>4</v>
      </c>
      <c r="Q5" s="12" t="s">
        <v>7</v>
      </c>
      <c r="R5" s="12">
        <f>COUNT('R1'!C8:N8)</f>
        <v>12</v>
      </c>
      <c r="S5" s="12">
        <f>'R1'!AE8</f>
        <v>4</v>
      </c>
      <c r="T5" s="12">
        <f>'R2'!AE8</f>
        <v>0</v>
      </c>
      <c r="U5" s="12">
        <f t="shared" si="0"/>
        <v>4</v>
      </c>
      <c r="V5" s="12">
        <f t="shared" si="1"/>
        <v>7</v>
      </c>
      <c r="W5" s="23"/>
      <c r="X5" s="24" t="s">
        <v>84</v>
      </c>
      <c r="Y5" s="24">
        <f>COUNT('R1'!F5:F56)</f>
        <v>49</v>
      </c>
      <c r="Z5" s="24">
        <f>COUNT('R1'!V5:V56)</f>
        <v>7</v>
      </c>
      <c r="AA5" s="24">
        <f>COUNT('R2'!V5:V56, )</f>
        <v>3</v>
      </c>
      <c r="AB5" s="24">
        <f t="shared" si="2"/>
        <v>10</v>
      </c>
      <c r="AC5" s="24">
        <f t="shared" si="3"/>
        <v>5</v>
      </c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3.5" customHeight="1">
      <c r="A6" s="23" t="s">
        <v>85</v>
      </c>
      <c r="B6" s="23">
        <f t="shared" si="4"/>
        <v>575</v>
      </c>
      <c r="C6" s="23"/>
      <c r="D6" s="23"/>
      <c r="E6" s="29"/>
      <c r="F6" s="23"/>
      <c r="G6" s="23"/>
      <c r="H6" s="23"/>
      <c r="I6" s="23"/>
      <c r="J6" s="23"/>
      <c r="K6" s="23"/>
      <c r="L6" s="23"/>
      <c r="M6" s="23"/>
      <c r="N6" s="23"/>
      <c r="O6" s="23"/>
      <c r="P6" s="11">
        <v>5</v>
      </c>
      <c r="Q6" s="12" t="s">
        <v>9</v>
      </c>
      <c r="R6" s="12">
        <f>COUNT('R1'!C9:N9)</f>
        <v>4</v>
      </c>
      <c r="S6" s="12">
        <f>'R1'!AE9</f>
        <v>0</v>
      </c>
      <c r="T6" s="12">
        <f>'R2'!AE9</f>
        <v>0</v>
      </c>
      <c r="U6" s="12">
        <f t="shared" si="0"/>
        <v>0</v>
      </c>
      <c r="V6" s="12">
        <f t="shared" si="1"/>
        <v>35</v>
      </c>
      <c r="W6" s="23"/>
      <c r="X6" s="24" t="s">
        <v>86</v>
      </c>
      <c r="Y6" s="24">
        <f>COUNT('R1'!G5:G56)</f>
        <v>50</v>
      </c>
      <c r="Z6" s="24">
        <f>COUNT('R1'!W5:W56)</f>
        <v>6</v>
      </c>
      <c r="AA6" s="24">
        <f>COUNT('R2'!W5:W56, )</f>
        <v>5</v>
      </c>
      <c r="AB6" s="24">
        <f t="shared" si="2"/>
        <v>11</v>
      </c>
      <c r="AC6" s="24">
        <f t="shared" si="3"/>
        <v>4</v>
      </c>
      <c r="AD6" s="23"/>
      <c r="AE6" s="23"/>
      <c r="AF6" s="23"/>
      <c r="AG6" s="23"/>
      <c r="AH6" s="23"/>
      <c r="AI6" s="23"/>
      <c r="AJ6" s="23"/>
      <c r="AK6" s="23"/>
      <c r="AL6" s="23"/>
    </row>
    <row r="7" spans="1:38" ht="13.5" customHeight="1">
      <c r="A7" s="23" t="s">
        <v>87</v>
      </c>
      <c r="B7" s="23">
        <f t="shared" si="4"/>
        <v>2</v>
      </c>
      <c r="C7" s="29">
        <f t="shared" ref="C7:C18" si="5">+B7/552</f>
        <v>3.6231884057971015E-3</v>
      </c>
      <c r="D7" s="23"/>
      <c r="E7" s="29"/>
      <c r="F7" s="23"/>
      <c r="G7" s="23"/>
      <c r="H7" s="23"/>
      <c r="I7" s="23"/>
      <c r="J7" s="23"/>
      <c r="K7" s="23"/>
      <c r="L7" s="23"/>
      <c r="M7" s="23"/>
      <c r="N7" s="23"/>
      <c r="O7" s="23"/>
      <c r="P7" s="11">
        <v>6</v>
      </c>
      <c r="Q7" s="12" t="s">
        <v>11</v>
      </c>
      <c r="R7" s="12">
        <f>COUNT('R1'!C10:N10)</f>
        <v>12</v>
      </c>
      <c r="S7" s="12">
        <f>'R1'!AE10</f>
        <v>2</v>
      </c>
      <c r="T7" s="12">
        <f>'R2'!AE10</f>
        <v>1</v>
      </c>
      <c r="U7" s="12">
        <f t="shared" si="0"/>
        <v>3</v>
      </c>
      <c r="V7" s="12">
        <f t="shared" si="1"/>
        <v>12</v>
      </c>
      <c r="W7" s="23"/>
      <c r="X7" s="24" t="s">
        <v>88</v>
      </c>
      <c r="Y7" s="24">
        <f>COUNT('R1'!H5:H56)</f>
        <v>49</v>
      </c>
      <c r="Z7" s="24">
        <f>COUNT('R1'!X5:X56)</f>
        <v>3</v>
      </c>
      <c r="AA7" s="24">
        <f>COUNT('R2'!X5:X56, )</f>
        <v>6</v>
      </c>
      <c r="AB7" s="24">
        <f t="shared" si="2"/>
        <v>9</v>
      </c>
      <c r="AC7" s="24">
        <f t="shared" si="3"/>
        <v>7</v>
      </c>
      <c r="AD7" s="23"/>
      <c r="AE7" s="23"/>
      <c r="AF7" s="23"/>
      <c r="AG7" s="23"/>
      <c r="AH7" s="23"/>
      <c r="AI7" s="23"/>
      <c r="AJ7" s="23"/>
      <c r="AK7" s="23"/>
      <c r="AL7" s="23"/>
    </row>
    <row r="8" spans="1:38" ht="13.5" customHeight="1">
      <c r="A8" s="23" t="s">
        <v>89</v>
      </c>
      <c r="B8" s="23">
        <f t="shared" si="4"/>
        <v>1</v>
      </c>
      <c r="C8" s="29">
        <f t="shared" si="5"/>
        <v>1.8115942028985507E-3</v>
      </c>
      <c r="D8" s="23"/>
      <c r="E8" s="29"/>
      <c r="F8" s="23"/>
      <c r="G8" s="23"/>
      <c r="H8" s="23"/>
      <c r="I8" s="23"/>
      <c r="J8" s="23"/>
      <c r="K8" s="23"/>
      <c r="L8" s="23"/>
      <c r="M8" s="23"/>
      <c r="N8" s="23"/>
      <c r="O8" s="23"/>
      <c r="P8" s="11">
        <v>7</v>
      </c>
      <c r="Q8" s="15" t="s">
        <v>12</v>
      </c>
      <c r="R8" s="15">
        <f>COUNT('R1'!C11:N11)</f>
        <v>12</v>
      </c>
      <c r="S8" s="15">
        <f>'R1'!AE11</f>
        <v>0</v>
      </c>
      <c r="T8" s="15">
        <f>'R2'!AE11</f>
        <v>0</v>
      </c>
      <c r="U8" s="15">
        <f t="shared" si="0"/>
        <v>0</v>
      </c>
      <c r="V8" s="15">
        <f t="shared" si="1"/>
        <v>35</v>
      </c>
      <c r="W8" s="23"/>
      <c r="X8" s="24" t="s">
        <v>90</v>
      </c>
      <c r="Y8" s="24">
        <f>COUNT('R1'!I5:I56)</f>
        <v>49</v>
      </c>
      <c r="Z8" s="24">
        <f>COUNT('R1'!Y5:Y56)</f>
        <v>6</v>
      </c>
      <c r="AA8" s="24">
        <f>COUNT('R2'!Y5:Y56, )</f>
        <v>4</v>
      </c>
      <c r="AB8" s="24">
        <f t="shared" si="2"/>
        <v>10</v>
      </c>
      <c r="AC8" s="24">
        <f t="shared" si="3"/>
        <v>5</v>
      </c>
      <c r="AD8" s="23"/>
      <c r="AE8" s="23"/>
      <c r="AF8" s="23"/>
      <c r="AG8" s="23"/>
      <c r="AH8" s="23"/>
      <c r="AI8" s="23"/>
      <c r="AJ8" s="23"/>
      <c r="AK8" s="23"/>
      <c r="AL8" s="23"/>
    </row>
    <row r="9" spans="1:38" ht="13.5" customHeight="1">
      <c r="A9" s="23" t="s">
        <v>91</v>
      </c>
      <c r="B9" s="23">
        <f t="shared" si="4"/>
        <v>3</v>
      </c>
      <c r="C9" s="29">
        <f t="shared" si="5"/>
        <v>5.434782608695652E-3</v>
      </c>
      <c r="D9" s="23"/>
      <c r="E9" s="29"/>
      <c r="F9" s="23"/>
      <c r="G9" s="23"/>
      <c r="H9" s="23"/>
      <c r="I9" s="23"/>
      <c r="J9" s="23"/>
      <c r="K9" s="23"/>
      <c r="L9" s="23"/>
      <c r="M9" s="23"/>
      <c r="N9" s="23"/>
      <c r="O9" s="23"/>
      <c r="P9" s="11">
        <v>8</v>
      </c>
      <c r="Q9" s="16" t="s">
        <v>14</v>
      </c>
      <c r="R9" s="16">
        <f>COUNT('R1'!C12:N12)</f>
        <v>12</v>
      </c>
      <c r="S9" s="16">
        <f>'R1'!AE12</f>
        <v>2</v>
      </c>
      <c r="T9" s="16">
        <f>'R2'!AE12</f>
        <v>1</v>
      </c>
      <c r="U9" s="16">
        <f t="shared" si="0"/>
        <v>3</v>
      </c>
      <c r="V9" s="16">
        <f t="shared" si="1"/>
        <v>12</v>
      </c>
      <c r="W9" s="23"/>
      <c r="X9" s="24" t="s">
        <v>92</v>
      </c>
      <c r="Y9" s="24">
        <f>COUNT('R1'!J5:J56)</f>
        <v>50</v>
      </c>
      <c r="Z9" s="24">
        <f>COUNT('R1'!Z5:Z56)</f>
        <v>4</v>
      </c>
      <c r="AA9" s="24">
        <f>COUNT('R2'!Z5:Z56, )</f>
        <v>3</v>
      </c>
      <c r="AB9" s="24">
        <f t="shared" si="2"/>
        <v>7</v>
      </c>
      <c r="AC9" s="24">
        <f t="shared" si="3"/>
        <v>10</v>
      </c>
      <c r="AD9" s="23"/>
      <c r="AE9" s="23"/>
      <c r="AF9" s="23"/>
      <c r="AG9" s="23"/>
      <c r="AH9" s="23"/>
      <c r="AI9" s="23"/>
      <c r="AJ9" s="23"/>
      <c r="AK9" s="23"/>
      <c r="AL9" s="23"/>
    </row>
    <row r="10" spans="1:38" ht="14.25" customHeight="1">
      <c r="A10" s="23" t="s">
        <v>93</v>
      </c>
      <c r="B10" s="23">
        <f t="shared" si="4"/>
        <v>9</v>
      </c>
      <c r="C10" s="29">
        <f t="shared" si="5"/>
        <v>1.6304347826086956E-2</v>
      </c>
      <c r="D10" s="23"/>
      <c r="E10" s="29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17">
        <v>9</v>
      </c>
      <c r="Q10" s="17" t="s">
        <v>15</v>
      </c>
      <c r="R10" s="17">
        <f>COUNT('R1'!C13:N13)</f>
        <v>12</v>
      </c>
      <c r="S10" s="17">
        <f>'R1'!AE13</f>
        <v>0</v>
      </c>
      <c r="T10" s="17">
        <f>'R2'!AE13</f>
        <v>0</v>
      </c>
      <c r="U10" s="17">
        <f t="shared" si="0"/>
        <v>0</v>
      </c>
      <c r="V10" s="17">
        <f t="shared" si="1"/>
        <v>35</v>
      </c>
      <c r="W10" s="23"/>
      <c r="X10" s="24" t="s">
        <v>94</v>
      </c>
      <c r="Y10" s="24">
        <f>COUNT('R1'!K5:K56)</f>
        <v>49</v>
      </c>
      <c r="Z10" s="24">
        <f>COUNT('R1'!AA5:AA56)</f>
        <v>3</v>
      </c>
      <c r="AA10" s="24">
        <f>COUNT('R2'!AA5:AA56, )</f>
        <v>6</v>
      </c>
      <c r="AB10" s="24">
        <f t="shared" si="2"/>
        <v>9</v>
      </c>
      <c r="AC10" s="24">
        <f t="shared" si="3"/>
        <v>7</v>
      </c>
      <c r="AD10" s="23"/>
      <c r="AE10" s="23"/>
      <c r="AF10" s="23"/>
      <c r="AG10" s="23"/>
      <c r="AH10" s="23"/>
      <c r="AI10" s="23"/>
      <c r="AJ10" s="23"/>
      <c r="AK10" s="23"/>
      <c r="AL10" s="23"/>
    </row>
    <row r="11" spans="1:38" ht="13.5" customHeight="1">
      <c r="A11" s="23" t="s">
        <v>95</v>
      </c>
      <c r="B11" s="23">
        <f t="shared" si="4"/>
        <v>33</v>
      </c>
      <c r="C11" s="29">
        <f t="shared" si="5"/>
        <v>5.9782608695652176E-2</v>
      </c>
      <c r="D11" s="23"/>
      <c r="E11" s="29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8">
        <v>10</v>
      </c>
      <c r="Q11" s="18" t="s">
        <v>16</v>
      </c>
      <c r="R11" s="18">
        <f>COUNT('R1'!C14:N14)</f>
        <v>12</v>
      </c>
      <c r="S11" s="18">
        <f>'R1'!AE14</f>
        <v>4</v>
      </c>
      <c r="T11" s="18">
        <f>'R2'!AE14</f>
        <v>0</v>
      </c>
      <c r="U11" s="18">
        <f t="shared" si="0"/>
        <v>4</v>
      </c>
      <c r="V11" s="18">
        <f t="shared" si="1"/>
        <v>7</v>
      </c>
      <c r="W11" s="23"/>
      <c r="X11" s="24" t="s">
        <v>96</v>
      </c>
      <c r="Y11" s="24">
        <f>COUNT('R1'!L5:L56)</f>
        <v>49</v>
      </c>
      <c r="Z11" s="24">
        <f>COUNT('R1'!AB5:AB56)</f>
        <v>2</v>
      </c>
      <c r="AA11" s="24">
        <f>COUNT('R2'!AB5:AB56, )</f>
        <v>5</v>
      </c>
      <c r="AB11" s="24">
        <f t="shared" si="2"/>
        <v>7</v>
      </c>
      <c r="AC11" s="24">
        <f t="shared" si="3"/>
        <v>10</v>
      </c>
      <c r="AD11" s="23"/>
      <c r="AE11" s="23"/>
      <c r="AF11" s="23"/>
      <c r="AG11" s="23"/>
      <c r="AH11" s="23"/>
      <c r="AI11" s="23"/>
      <c r="AJ11" s="23"/>
      <c r="AK11" s="23"/>
      <c r="AL11" s="23"/>
    </row>
    <row r="12" spans="1:38" ht="13.5" customHeight="1">
      <c r="A12" s="23" t="s">
        <v>97</v>
      </c>
      <c r="B12" s="23">
        <f t="shared" si="4"/>
        <v>148</v>
      </c>
      <c r="C12" s="29">
        <f t="shared" si="5"/>
        <v>0.26811594202898553</v>
      </c>
      <c r="D12" s="23"/>
      <c r="E12" s="29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11">
        <v>11</v>
      </c>
      <c r="Q12" s="12" t="s">
        <v>18</v>
      </c>
      <c r="R12" s="12">
        <f>COUNT('R1'!C15:N15)</f>
        <v>10</v>
      </c>
      <c r="S12" s="12">
        <f>'R1'!AE15</f>
        <v>0</v>
      </c>
      <c r="T12" s="12">
        <f>'R2'!AE15</f>
        <v>0</v>
      </c>
      <c r="U12" s="12">
        <f t="shared" si="0"/>
        <v>0</v>
      </c>
      <c r="V12" s="12">
        <f t="shared" si="1"/>
        <v>35</v>
      </c>
      <c r="W12" s="23"/>
      <c r="X12" s="24" t="s">
        <v>98</v>
      </c>
      <c r="Y12" s="24">
        <f>COUNT('R1'!M5:M56)</f>
        <v>48</v>
      </c>
      <c r="Z12" s="24">
        <f>COUNT('R1'!AC5:AC56)</f>
        <v>10</v>
      </c>
      <c r="AA12" s="24">
        <f>COUNT('R2'!AC5:AC56, )</f>
        <v>4</v>
      </c>
      <c r="AB12" s="24">
        <f t="shared" si="2"/>
        <v>14</v>
      </c>
      <c r="AC12" s="24">
        <f t="shared" si="3"/>
        <v>3</v>
      </c>
      <c r="AD12" s="23"/>
      <c r="AE12" s="23"/>
      <c r="AF12" s="23"/>
      <c r="AG12" s="23"/>
      <c r="AH12" s="23"/>
      <c r="AI12" s="23"/>
      <c r="AJ12" s="23"/>
      <c r="AK12" s="23"/>
      <c r="AL12" s="23"/>
    </row>
    <row r="13" spans="1:38" ht="13.5" customHeight="1">
      <c r="A13" s="23" t="s">
        <v>99</v>
      </c>
      <c r="B13" s="23">
        <f t="shared" si="4"/>
        <v>252</v>
      </c>
      <c r="C13" s="29">
        <f t="shared" si="5"/>
        <v>0.45652173913043476</v>
      </c>
      <c r="D13" s="23"/>
      <c r="E13" s="29">
        <f>SUM(C13:C20)</f>
        <v>0.68297101449275355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11">
        <v>12</v>
      </c>
      <c r="Q13" s="12" t="s">
        <v>20</v>
      </c>
      <c r="R13" s="12">
        <f>COUNT('R1'!C16:N16)</f>
        <v>12</v>
      </c>
      <c r="S13" s="12">
        <f>'R1'!AE16</f>
        <v>3</v>
      </c>
      <c r="T13" s="12">
        <f>'R2'!AE16</f>
        <v>0</v>
      </c>
      <c r="U13" s="12">
        <f t="shared" si="0"/>
        <v>3</v>
      </c>
      <c r="V13" s="12">
        <f t="shared" si="1"/>
        <v>12</v>
      </c>
      <c r="W13" s="23"/>
      <c r="X13" s="24" t="s">
        <v>100</v>
      </c>
      <c r="Y13" s="24">
        <f>COUNT('R1'!N5:N56)</f>
        <v>48</v>
      </c>
      <c r="Z13" s="24">
        <f>COUNT('R1'!AD5:AD56)</f>
        <v>7</v>
      </c>
      <c r="AA13" s="24">
        <f>COUNT('R2'!AD5:AD56, )</f>
        <v>2</v>
      </c>
      <c r="AB13" s="24">
        <f t="shared" si="2"/>
        <v>9</v>
      </c>
      <c r="AC13" s="24">
        <f t="shared" si="3"/>
        <v>7</v>
      </c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13.5" customHeight="1">
      <c r="A14" s="23" t="s">
        <v>101</v>
      </c>
      <c r="B14" s="23">
        <f t="shared" si="4"/>
        <v>87</v>
      </c>
      <c r="C14" s="29">
        <f t="shared" si="5"/>
        <v>0.15760869565217392</v>
      </c>
      <c r="D14" s="29">
        <f>+C14+C13+C12+C11</f>
        <v>0.94202898550724645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1">
        <v>13</v>
      </c>
      <c r="Q14" s="12" t="s">
        <v>21</v>
      </c>
      <c r="R14" s="12">
        <f>COUNT('R1'!C17:N17)</f>
        <v>0</v>
      </c>
      <c r="S14" s="12">
        <f>'R1'!AE17</f>
        <v>0</v>
      </c>
      <c r="T14" s="12">
        <f>'R2'!AE17</f>
        <v>0</v>
      </c>
      <c r="U14" s="12">
        <f t="shared" si="0"/>
        <v>0</v>
      </c>
      <c r="V14" s="12">
        <f t="shared" si="1"/>
        <v>35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13.5" customHeight="1">
      <c r="A15" s="23" t="s">
        <v>102</v>
      </c>
      <c r="B15" s="23">
        <f t="shared" si="4"/>
        <v>27</v>
      </c>
      <c r="C15" s="29">
        <f t="shared" si="5"/>
        <v>4.8913043478260872E-2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1">
        <v>14</v>
      </c>
      <c r="Q15" s="12" t="s">
        <v>22</v>
      </c>
      <c r="R15" s="12">
        <f>COUNT('R1'!C18:N18)</f>
        <v>12</v>
      </c>
      <c r="S15" s="12">
        <f>'R1'!AE18</f>
        <v>1</v>
      </c>
      <c r="T15" s="12">
        <f>'R2'!AE18</f>
        <v>0</v>
      </c>
      <c r="U15" s="12">
        <f t="shared" si="0"/>
        <v>1</v>
      </c>
      <c r="V15" s="12">
        <f t="shared" si="1"/>
        <v>28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13.5" customHeight="1">
      <c r="A16" s="23" t="s">
        <v>103</v>
      </c>
      <c r="B16" s="23">
        <f t="shared" si="4"/>
        <v>8</v>
      </c>
      <c r="C16" s="29">
        <f t="shared" si="5"/>
        <v>1.4492753623188406E-2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1">
        <v>15</v>
      </c>
      <c r="Q16" s="12" t="s">
        <v>23</v>
      </c>
      <c r="R16" s="12">
        <f>COUNT('R1'!C19:N19)</f>
        <v>12</v>
      </c>
      <c r="S16" s="12">
        <f>'R1'!AE19</f>
        <v>2</v>
      </c>
      <c r="T16" s="12">
        <f>'R2'!AE19</f>
        <v>1</v>
      </c>
      <c r="U16" s="12">
        <f t="shared" si="0"/>
        <v>3</v>
      </c>
      <c r="V16" s="12">
        <f t="shared" si="1"/>
        <v>12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13.5" customHeight="1">
      <c r="A17" s="23" t="s">
        <v>104</v>
      </c>
      <c r="B17" s="23">
        <f t="shared" si="4"/>
        <v>1</v>
      </c>
      <c r="C17" s="29">
        <f t="shared" si="5"/>
        <v>1.8115942028985507E-3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11">
        <v>16</v>
      </c>
      <c r="Q17" s="11" t="s">
        <v>24</v>
      </c>
      <c r="R17" s="11">
        <f>COUNT('R1'!C20:N20)</f>
        <v>12</v>
      </c>
      <c r="S17" s="11">
        <f>'R1'!AE20</f>
        <v>0</v>
      </c>
      <c r="T17" s="11">
        <f>'R2'!AE20</f>
        <v>2</v>
      </c>
      <c r="U17" s="11">
        <f t="shared" si="0"/>
        <v>2</v>
      </c>
      <c r="V17" s="11">
        <f t="shared" si="1"/>
        <v>22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13.5" customHeight="1">
      <c r="A18" s="23" t="s">
        <v>105</v>
      </c>
      <c r="B18" s="23">
        <f t="shared" si="4"/>
        <v>2</v>
      </c>
      <c r="C18" s="29">
        <f t="shared" si="5"/>
        <v>3.6231884057971015E-3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1">
        <v>17</v>
      </c>
      <c r="Q18" s="19" t="s">
        <v>25</v>
      </c>
      <c r="R18" s="19">
        <f>COUNT('R1'!C21:N21)</f>
        <v>12</v>
      </c>
      <c r="S18" s="19">
        <f>'R1'!AE21</f>
        <v>0</v>
      </c>
      <c r="T18" s="19">
        <f>'R2'!AE21</f>
        <v>1</v>
      </c>
      <c r="U18" s="19">
        <f t="shared" si="0"/>
        <v>1</v>
      </c>
      <c r="V18" s="19">
        <f t="shared" si="1"/>
        <v>28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13.5" customHeight="1">
      <c r="A19" s="23" t="s">
        <v>106</v>
      </c>
      <c r="B19" s="23">
        <f t="shared" si="4"/>
        <v>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1">
        <v>18</v>
      </c>
      <c r="Q19" s="11" t="s">
        <v>26</v>
      </c>
      <c r="R19" s="11">
        <f>COUNT('R1'!C22:N22)</f>
        <v>12</v>
      </c>
      <c r="S19" s="11">
        <f>'R1'!AE22</f>
        <v>1</v>
      </c>
      <c r="T19" s="11">
        <f>'R2'!AE22</f>
        <v>2</v>
      </c>
      <c r="U19" s="11">
        <f t="shared" si="0"/>
        <v>3</v>
      </c>
      <c r="V19" s="11">
        <f t="shared" si="1"/>
        <v>12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13.5" customHeight="1">
      <c r="A20" s="23" t="s">
        <v>107</v>
      </c>
      <c r="B20" s="23">
        <f t="shared" si="4"/>
        <v>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1">
        <v>19</v>
      </c>
      <c r="Q20" s="12" t="s">
        <v>27</v>
      </c>
      <c r="R20" s="12">
        <f>COUNT('R1'!C23:N23)</f>
        <v>12</v>
      </c>
      <c r="S20" s="12">
        <f>'R1'!AE23</f>
        <v>2</v>
      </c>
      <c r="T20" s="12">
        <f>'R2'!AE23</f>
        <v>3</v>
      </c>
      <c r="U20" s="12">
        <f t="shared" si="0"/>
        <v>5</v>
      </c>
      <c r="V20" s="12">
        <f t="shared" si="1"/>
        <v>6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</row>
    <row r="21" spans="1:38" ht="14.25" customHeight="1">
      <c r="A21" s="30" t="s">
        <v>108</v>
      </c>
      <c r="B21" s="30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11">
        <v>20</v>
      </c>
      <c r="Q21" s="12" t="s">
        <v>29</v>
      </c>
      <c r="R21" s="12">
        <f>COUNT('R1'!C24:N24)</f>
        <v>12</v>
      </c>
      <c r="S21" s="12">
        <f>'R1'!AE24</f>
        <v>0</v>
      </c>
      <c r="T21" s="12">
        <f>'R2'!AE24</f>
        <v>0</v>
      </c>
      <c r="U21" s="12">
        <f t="shared" si="0"/>
        <v>0</v>
      </c>
      <c r="V21" s="12">
        <f t="shared" si="1"/>
        <v>35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</row>
    <row r="22" spans="1:38" ht="14.25" customHeight="1">
      <c r="A22" s="23"/>
      <c r="B22" s="23">
        <f>SUM(B4:B20)</f>
        <v>1151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7">
        <v>21</v>
      </c>
      <c r="Q22" s="15" t="s">
        <v>30</v>
      </c>
      <c r="R22" s="15">
        <f>COUNT('R1'!C25:N25)</f>
        <v>11</v>
      </c>
      <c r="S22" s="15">
        <f>'R1'!AE25</f>
        <v>3</v>
      </c>
      <c r="T22" s="15">
        <f>'R2'!AE25</f>
        <v>0</v>
      </c>
      <c r="U22" s="15">
        <f t="shared" si="0"/>
        <v>3</v>
      </c>
      <c r="V22" s="15">
        <f t="shared" si="1"/>
        <v>12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</row>
    <row r="23" spans="1:38" ht="13.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0">
        <v>22</v>
      </c>
      <c r="Q23" s="21" t="s">
        <v>32</v>
      </c>
      <c r="R23" s="21">
        <f>COUNT('R1'!C26:N26)</f>
        <v>12</v>
      </c>
      <c r="S23" s="21">
        <f>'R1'!AE26</f>
        <v>0</v>
      </c>
      <c r="T23" s="21">
        <f>'R2'!AE26</f>
        <v>0</v>
      </c>
      <c r="U23" s="21">
        <f t="shared" si="0"/>
        <v>0</v>
      </c>
      <c r="V23" s="21">
        <f t="shared" si="1"/>
        <v>35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</row>
    <row r="24" spans="1:38" ht="14.25" customHeight="1">
      <c r="A24" s="23" t="s">
        <v>109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11">
        <v>23</v>
      </c>
      <c r="Q24" s="12" t="s">
        <v>34</v>
      </c>
      <c r="R24" s="12">
        <f>COUNT('R1'!C27:N27)</f>
        <v>12</v>
      </c>
      <c r="S24" s="12">
        <f>'R1'!AE27</f>
        <v>2</v>
      </c>
      <c r="T24" s="12">
        <f>'R2'!AE27</f>
        <v>0</v>
      </c>
      <c r="U24" s="12">
        <f t="shared" si="0"/>
        <v>2</v>
      </c>
      <c r="V24" s="12">
        <f t="shared" si="1"/>
        <v>22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38" ht="13.5" customHeight="1">
      <c r="A25" s="27" t="s">
        <v>79</v>
      </c>
      <c r="B25" s="27" t="s">
        <v>80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11">
        <v>24</v>
      </c>
      <c r="Q25" s="12" t="s">
        <v>35</v>
      </c>
      <c r="R25" s="12">
        <f>COUNT('R1'!C28:N28)</f>
        <v>12</v>
      </c>
      <c r="S25" s="12">
        <f>'R1'!AE28</f>
        <v>0</v>
      </c>
      <c r="T25" s="12">
        <f>'R2'!AE28</f>
        <v>0</v>
      </c>
      <c r="U25" s="12">
        <f t="shared" si="0"/>
        <v>0</v>
      </c>
      <c r="V25" s="12">
        <f t="shared" si="1"/>
        <v>35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</row>
    <row r="26" spans="1:38" ht="13.5" customHeight="1">
      <c r="A26" s="23" t="s">
        <v>83</v>
      </c>
      <c r="B26" s="23">
        <f t="shared" ref="B26:B40" si="6">D50</f>
        <v>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11">
        <v>25</v>
      </c>
      <c r="Q26" s="12" t="s">
        <v>36</v>
      </c>
      <c r="R26" s="12">
        <f>COUNT('R1'!C29:N29)</f>
        <v>12</v>
      </c>
      <c r="S26" s="12">
        <f>'R1'!AE29</f>
        <v>3</v>
      </c>
      <c r="T26" s="12">
        <f>'R2'!AE29</f>
        <v>10</v>
      </c>
      <c r="U26" s="12">
        <f t="shared" si="0"/>
        <v>13</v>
      </c>
      <c r="V26" s="12">
        <f t="shared" si="1"/>
        <v>1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</row>
    <row r="27" spans="1:38" ht="13.5" customHeight="1">
      <c r="A27" s="23" t="s">
        <v>85</v>
      </c>
      <c r="B27" s="23">
        <f t="shared" si="6"/>
        <v>576</v>
      </c>
      <c r="C27" s="23"/>
      <c r="D27" s="23"/>
      <c r="E27" s="29">
        <f>SUM(C27:C33)</f>
        <v>0.3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11">
        <v>26</v>
      </c>
      <c r="Q27" s="12" t="s">
        <v>37</v>
      </c>
      <c r="R27" s="12">
        <f>COUNT('R1'!C30:N30)</f>
        <v>12</v>
      </c>
      <c r="S27" s="12">
        <f>'R1'!AE30</f>
        <v>0</v>
      </c>
      <c r="T27" s="12">
        <f>'R2'!AE30</f>
        <v>0</v>
      </c>
      <c r="U27" s="12">
        <f t="shared" si="0"/>
        <v>0</v>
      </c>
      <c r="V27" s="12">
        <f t="shared" si="1"/>
        <v>35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</row>
    <row r="28" spans="1:38" ht="13.5" customHeight="1">
      <c r="A28" s="23" t="s">
        <v>87</v>
      </c>
      <c r="B28" s="23">
        <f t="shared" si="6"/>
        <v>1</v>
      </c>
      <c r="C28" s="29">
        <f t="shared" ref="C28:C39" si="7">+B28/B$42</f>
        <v>8.6956521739130438E-4</v>
      </c>
      <c r="D28" s="23"/>
      <c r="E28" s="29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11">
        <v>27</v>
      </c>
      <c r="Q28" s="12" t="s">
        <v>39</v>
      </c>
      <c r="R28" s="12">
        <f>COUNT('R1'!C31:N31)</f>
        <v>12</v>
      </c>
      <c r="S28" s="12">
        <f>'R1'!AE31</f>
        <v>1</v>
      </c>
      <c r="T28" s="12">
        <f>'R2'!AE31</f>
        <v>0</v>
      </c>
      <c r="U28" s="12">
        <f t="shared" si="0"/>
        <v>1</v>
      </c>
      <c r="V28" s="12">
        <f t="shared" si="1"/>
        <v>28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</row>
    <row r="29" spans="1:38" ht="13.5" customHeight="1">
      <c r="A29" s="23" t="s">
        <v>89</v>
      </c>
      <c r="B29" s="23">
        <f t="shared" si="6"/>
        <v>5</v>
      </c>
      <c r="C29" s="29">
        <f t="shared" si="7"/>
        <v>4.3478260869565218E-3</v>
      </c>
      <c r="D29" s="23"/>
      <c r="E29" s="29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11">
        <v>28</v>
      </c>
      <c r="Q29" s="12" t="s">
        <v>40</v>
      </c>
      <c r="R29" s="12">
        <f>COUNT('R1'!C32:N32)</f>
        <v>12</v>
      </c>
      <c r="S29" s="12">
        <f>'R1'!AE32</f>
        <v>8</v>
      </c>
      <c r="T29" s="12">
        <f>'R2'!AE32</f>
        <v>0</v>
      </c>
      <c r="U29" s="12">
        <f t="shared" si="0"/>
        <v>8</v>
      </c>
      <c r="V29" s="12">
        <f t="shared" si="1"/>
        <v>3</v>
      </c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 ht="13.5" customHeight="1">
      <c r="A30" s="23" t="s">
        <v>91</v>
      </c>
      <c r="B30" s="23">
        <f t="shared" si="6"/>
        <v>5</v>
      </c>
      <c r="C30" s="29">
        <f t="shared" si="7"/>
        <v>4.3478260869565218E-3</v>
      </c>
      <c r="D30" s="23"/>
      <c r="E30" s="29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11">
        <v>29</v>
      </c>
      <c r="Q30" s="12" t="s">
        <v>41</v>
      </c>
      <c r="R30" s="12">
        <f>COUNT('R1'!C33:N33)</f>
        <v>12</v>
      </c>
      <c r="S30" s="12">
        <f>'R1'!AE33</f>
        <v>3</v>
      </c>
      <c r="T30" s="12">
        <f>'R2'!AE33</f>
        <v>1</v>
      </c>
      <c r="U30" s="12">
        <f t="shared" si="0"/>
        <v>4</v>
      </c>
      <c r="V30" s="12">
        <f t="shared" si="1"/>
        <v>7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38" ht="13.5" customHeight="1">
      <c r="A31" s="23" t="s">
        <v>93</v>
      </c>
      <c r="B31" s="23">
        <f t="shared" si="6"/>
        <v>12</v>
      </c>
      <c r="C31" s="29">
        <f t="shared" si="7"/>
        <v>1.0434782608695653E-2</v>
      </c>
      <c r="D31" s="23"/>
      <c r="E31" s="29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11">
        <v>30</v>
      </c>
      <c r="Q31" s="12" t="s">
        <v>43</v>
      </c>
      <c r="R31" s="12">
        <f>COUNT('R1'!C34:N34)</f>
        <v>12</v>
      </c>
      <c r="S31" s="12">
        <f>'R1'!AE34</f>
        <v>1</v>
      </c>
      <c r="T31" s="12">
        <f>'R2'!AE34</f>
        <v>1</v>
      </c>
      <c r="U31" s="12">
        <f t="shared" si="0"/>
        <v>2</v>
      </c>
      <c r="V31" s="12">
        <f t="shared" si="1"/>
        <v>22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13.5" customHeight="1">
      <c r="A32" s="23" t="s">
        <v>95</v>
      </c>
      <c r="B32" s="23">
        <f t="shared" si="6"/>
        <v>69</v>
      </c>
      <c r="C32" s="29">
        <f t="shared" si="7"/>
        <v>0.06</v>
      </c>
      <c r="D32" s="23"/>
      <c r="E32" s="29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11">
        <v>31</v>
      </c>
      <c r="Q32" s="12" t="s">
        <v>44</v>
      </c>
      <c r="R32" s="12">
        <f>COUNT('R1'!C35:N35)</f>
        <v>12</v>
      </c>
      <c r="S32" s="12">
        <f>'R1'!AE35</f>
        <v>1</v>
      </c>
      <c r="T32" s="12">
        <f>'R2'!AE35</f>
        <v>2</v>
      </c>
      <c r="U32" s="12">
        <f t="shared" si="0"/>
        <v>3</v>
      </c>
      <c r="V32" s="12">
        <f t="shared" si="1"/>
        <v>12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13.5" customHeight="1">
      <c r="A33" s="23" t="s">
        <v>97</v>
      </c>
      <c r="B33" s="23">
        <f t="shared" si="6"/>
        <v>253</v>
      </c>
      <c r="C33" s="29">
        <f t="shared" si="7"/>
        <v>0.22</v>
      </c>
      <c r="D33" s="23"/>
      <c r="E33" s="29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11">
        <v>32</v>
      </c>
      <c r="Q33" s="12" t="s">
        <v>45</v>
      </c>
      <c r="R33" s="12">
        <f>COUNT('R1'!C36:N36)</f>
        <v>12</v>
      </c>
      <c r="S33" s="12">
        <f>'R1'!AE36</f>
        <v>1</v>
      </c>
      <c r="T33" s="12">
        <f>'R2'!AE36</f>
        <v>0</v>
      </c>
      <c r="U33" s="12">
        <f t="shared" si="0"/>
        <v>1</v>
      </c>
      <c r="V33" s="12">
        <f t="shared" si="1"/>
        <v>28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3.5" customHeight="1">
      <c r="A34" s="23" t="s">
        <v>99</v>
      </c>
      <c r="B34" s="23">
        <f t="shared" si="6"/>
        <v>176</v>
      </c>
      <c r="C34" s="29">
        <f t="shared" si="7"/>
        <v>0.15304347826086956</v>
      </c>
      <c r="D34" s="23"/>
      <c r="E34" s="29">
        <f>SUM(C34:C42)</f>
        <v>0.19826086956521738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11">
        <v>33</v>
      </c>
      <c r="Q34" s="12" t="s">
        <v>46</v>
      </c>
      <c r="R34" s="12">
        <f>COUNT('R1'!C37:N37)</f>
        <v>12</v>
      </c>
      <c r="S34" s="12">
        <f>'R1'!AE37</f>
        <v>4</v>
      </c>
      <c r="T34" s="12">
        <f>'R2'!AE37</f>
        <v>2</v>
      </c>
      <c r="U34" s="12">
        <f t="shared" si="0"/>
        <v>6</v>
      </c>
      <c r="V34" s="12">
        <f t="shared" si="1"/>
        <v>5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3.5" customHeight="1">
      <c r="A35" s="23" t="s">
        <v>101</v>
      </c>
      <c r="B35" s="23">
        <f t="shared" si="6"/>
        <v>29</v>
      </c>
      <c r="C35" s="29">
        <f t="shared" si="7"/>
        <v>2.5217391304347827E-2</v>
      </c>
      <c r="D35" s="29">
        <f>+C35+C34+C33+C32</f>
        <v>0.45826086956521739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11">
        <v>34</v>
      </c>
      <c r="Q35" s="12" t="s">
        <v>47</v>
      </c>
      <c r="R35" s="12">
        <f>COUNT('R1'!C38:N38)</f>
        <v>12</v>
      </c>
      <c r="S35" s="12">
        <f>'R1'!AE38</f>
        <v>0</v>
      </c>
      <c r="T35" s="12">
        <f>'R2'!AE38</f>
        <v>0</v>
      </c>
      <c r="U35" s="12">
        <f t="shared" si="0"/>
        <v>0</v>
      </c>
      <c r="V35" s="12">
        <f t="shared" si="1"/>
        <v>35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4.25" customHeight="1">
      <c r="A36" s="23" t="s">
        <v>102</v>
      </c>
      <c r="B36" s="23">
        <f t="shared" si="6"/>
        <v>16</v>
      </c>
      <c r="C36" s="29">
        <f t="shared" si="7"/>
        <v>1.391304347826087E-2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16">
        <v>35</v>
      </c>
      <c r="Q36" s="15" t="s">
        <v>48</v>
      </c>
      <c r="R36" s="15">
        <f>COUNT('R1'!C39:N39)</f>
        <v>12</v>
      </c>
      <c r="S36" s="15">
        <f>'R1'!AE39</f>
        <v>0</v>
      </c>
      <c r="T36" s="15">
        <f>'R2'!AE39</f>
        <v>0</v>
      </c>
      <c r="U36" s="15">
        <f t="shared" si="0"/>
        <v>0</v>
      </c>
      <c r="V36" s="15">
        <f t="shared" si="1"/>
        <v>35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3.5" customHeight="1">
      <c r="A37" s="23" t="s">
        <v>103</v>
      </c>
      <c r="B37" s="23">
        <f t="shared" si="6"/>
        <v>7</v>
      </c>
      <c r="C37" s="29">
        <f t="shared" si="7"/>
        <v>6.0869565217391303E-3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8">
        <v>36</v>
      </c>
      <c r="Q37" s="21" t="s">
        <v>49</v>
      </c>
      <c r="R37" s="21">
        <f>COUNT('R1'!C40:N40)</f>
        <v>0</v>
      </c>
      <c r="S37" s="21">
        <f>'R1'!AE40</f>
        <v>0</v>
      </c>
      <c r="T37" s="21">
        <f>'R2'!AE40</f>
        <v>0</v>
      </c>
      <c r="U37" s="21">
        <f t="shared" si="0"/>
        <v>0</v>
      </c>
      <c r="V37" s="21">
        <f t="shared" si="1"/>
        <v>35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ht="13.5" customHeight="1">
      <c r="A38" s="23" t="s">
        <v>104</v>
      </c>
      <c r="B38" s="23">
        <f t="shared" si="6"/>
        <v>0</v>
      </c>
      <c r="C38" s="29">
        <f t="shared" si="7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0">
        <v>37</v>
      </c>
      <c r="Q38" s="18" t="s">
        <v>50</v>
      </c>
      <c r="R38" s="18">
        <f>COUNT('R1'!C41:N41)</f>
        <v>12</v>
      </c>
      <c r="S38" s="18">
        <f>'R1'!AE41</f>
        <v>0</v>
      </c>
      <c r="T38" s="18">
        <f>'R2'!AE41</f>
        <v>0</v>
      </c>
      <c r="U38" s="18">
        <f t="shared" si="0"/>
        <v>0</v>
      </c>
      <c r="V38" s="18">
        <f t="shared" si="1"/>
        <v>35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</row>
    <row r="39" spans="1:38" ht="13.5" customHeight="1">
      <c r="A39" s="23" t="s">
        <v>105</v>
      </c>
      <c r="B39" s="23">
        <f t="shared" si="6"/>
        <v>0</v>
      </c>
      <c r="C39" s="29">
        <f t="shared" si="7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11">
        <v>38</v>
      </c>
      <c r="Q39" s="12" t="s">
        <v>52</v>
      </c>
      <c r="R39" s="12">
        <f>COUNT('R1'!C42:N42)</f>
        <v>12</v>
      </c>
      <c r="S39" s="12">
        <f>'R1'!AE42</f>
        <v>0</v>
      </c>
      <c r="T39" s="12">
        <f>'R2'!AE42</f>
        <v>0</v>
      </c>
      <c r="U39" s="12">
        <f t="shared" si="0"/>
        <v>0</v>
      </c>
      <c r="V39" s="12">
        <f t="shared" si="1"/>
        <v>35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</row>
    <row r="40" spans="1:38" ht="14.25" customHeight="1">
      <c r="A40" s="30" t="s">
        <v>106</v>
      </c>
      <c r="B40" s="30">
        <f t="shared" si="6"/>
        <v>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11">
        <v>39</v>
      </c>
      <c r="Q40" s="12" t="s">
        <v>53</v>
      </c>
      <c r="R40" s="12">
        <f>COUNT('R1'!C43:N43)</f>
        <v>12</v>
      </c>
      <c r="S40" s="12">
        <f>'R1'!AE43</f>
        <v>2</v>
      </c>
      <c r="T40" s="12">
        <f>'R2'!AE43</f>
        <v>0</v>
      </c>
      <c r="U40" s="12">
        <f t="shared" si="0"/>
        <v>2</v>
      </c>
      <c r="V40" s="12">
        <f t="shared" si="1"/>
        <v>22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</row>
    <row r="41" spans="1:38" ht="13.5" customHeight="1">
      <c r="A41" s="23" t="s">
        <v>107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11">
        <v>40</v>
      </c>
      <c r="Q41" s="12" t="s">
        <v>54</v>
      </c>
      <c r="R41" s="12">
        <f>COUNT('R1'!C44:N44)</f>
        <v>12</v>
      </c>
      <c r="S41" s="12">
        <f>'R1'!AE44</f>
        <v>3</v>
      </c>
      <c r="T41" s="12">
        <f>'R2'!AE44</f>
        <v>0</v>
      </c>
      <c r="U41" s="12">
        <f t="shared" si="0"/>
        <v>3</v>
      </c>
      <c r="V41" s="12">
        <f t="shared" si="1"/>
        <v>12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1:38" ht="13.5" customHeight="1">
      <c r="A42" s="23"/>
      <c r="B42" s="23">
        <f>SUM(B26:B40)</f>
        <v>1150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11">
        <v>41</v>
      </c>
      <c r="Q42" s="12" t="s">
        <v>55</v>
      </c>
      <c r="R42" s="12">
        <f>COUNT('R1'!C45:N45)</f>
        <v>11</v>
      </c>
      <c r="S42" s="12">
        <f>'R1'!AE45</f>
        <v>1</v>
      </c>
      <c r="T42" s="12">
        <f>'R2'!AE45</f>
        <v>0</v>
      </c>
      <c r="U42" s="12">
        <f t="shared" si="0"/>
        <v>1</v>
      </c>
      <c r="V42" s="12">
        <f t="shared" si="1"/>
        <v>28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1:38" ht="14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17">
        <v>42</v>
      </c>
      <c r="Q43" s="15" t="s">
        <v>57</v>
      </c>
      <c r="R43" s="15">
        <f>COUNT('R1'!C46:N46)</f>
        <v>12</v>
      </c>
      <c r="S43" s="15">
        <f>'R1'!AE46</f>
        <v>4</v>
      </c>
      <c r="T43" s="15">
        <f>'R2'!AE46</f>
        <v>0</v>
      </c>
      <c r="U43" s="15">
        <f t="shared" si="0"/>
        <v>4</v>
      </c>
      <c r="V43" s="15">
        <f t="shared" si="1"/>
        <v>7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</row>
    <row r="44" spans="1:38" ht="13.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0">
        <v>43</v>
      </c>
      <c r="Q44" s="21" t="s">
        <v>59</v>
      </c>
      <c r="R44" s="21">
        <f>COUNT('R1'!C47:N47)</f>
        <v>12</v>
      </c>
      <c r="S44" s="21">
        <f>'R1'!AE47</f>
        <v>2</v>
      </c>
      <c r="T44" s="21">
        <f>'R2'!AE47</f>
        <v>0</v>
      </c>
      <c r="U44" s="21">
        <f t="shared" si="0"/>
        <v>2</v>
      </c>
      <c r="V44" s="21">
        <f t="shared" si="1"/>
        <v>22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</row>
    <row r="45" spans="1:38" ht="13.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11">
        <v>44</v>
      </c>
      <c r="Q45" s="12" t="s">
        <v>60</v>
      </c>
      <c r="R45" s="12">
        <f>COUNT('R1'!C48:N48)</f>
        <v>12</v>
      </c>
      <c r="S45" s="12">
        <f>'R1'!AE48</f>
        <v>1</v>
      </c>
      <c r="T45" s="12">
        <f>'R2'!AE48</f>
        <v>0</v>
      </c>
      <c r="U45" s="12">
        <f t="shared" si="0"/>
        <v>1</v>
      </c>
      <c r="V45" s="12">
        <f t="shared" si="1"/>
        <v>28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</row>
    <row r="46" spans="1:38" ht="13.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11">
        <v>45</v>
      </c>
      <c r="Q46" s="12" t="s">
        <v>62</v>
      </c>
      <c r="R46" s="12">
        <f>COUNT('R1'!C49:N49)</f>
        <v>12</v>
      </c>
      <c r="S46" s="12">
        <f>'R1'!AE49</f>
        <v>3</v>
      </c>
      <c r="T46" s="12">
        <f>'R2'!AE49</f>
        <v>0</v>
      </c>
      <c r="U46" s="12">
        <f t="shared" si="0"/>
        <v>3</v>
      </c>
      <c r="V46" s="12">
        <f t="shared" si="1"/>
        <v>12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</row>
    <row r="47" spans="1:38" ht="13.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11">
        <v>46</v>
      </c>
      <c r="Q47" s="12" t="s">
        <v>64</v>
      </c>
      <c r="R47" s="12">
        <f>COUNT('R1'!C50:N50)</f>
        <v>12</v>
      </c>
      <c r="S47" s="12">
        <f>'R1'!AE50</f>
        <v>3</v>
      </c>
      <c r="T47" s="12">
        <f>'R2'!AE50</f>
        <v>0</v>
      </c>
      <c r="U47" s="12">
        <f t="shared" si="0"/>
        <v>3</v>
      </c>
      <c r="V47" s="12">
        <f t="shared" si="1"/>
        <v>12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</row>
    <row r="48" spans="1:38" ht="13.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11">
        <v>47</v>
      </c>
      <c r="Q48" s="12" t="s">
        <v>65</v>
      </c>
      <c r="R48" s="12">
        <f>COUNT('R1'!C51:N51)</f>
        <v>12</v>
      </c>
      <c r="S48" s="12">
        <f>'R1'!AE51</f>
        <v>2</v>
      </c>
      <c r="T48" s="12">
        <f>'R2'!AE51</f>
        <v>0</v>
      </c>
      <c r="U48" s="12">
        <f t="shared" si="0"/>
        <v>2</v>
      </c>
      <c r="V48" s="12">
        <f t="shared" si="1"/>
        <v>22</v>
      </c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3.5" customHeight="1">
      <c r="A49" s="23" t="s">
        <v>110</v>
      </c>
      <c r="B49" s="23" t="s">
        <v>111</v>
      </c>
      <c r="C49" s="23" t="s">
        <v>112</v>
      </c>
      <c r="D49" s="23" t="s">
        <v>113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11">
        <v>48</v>
      </c>
      <c r="Q49" s="12" t="s">
        <v>66</v>
      </c>
      <c r="R49" s="12">
        <f>COUNT('R1'!C52:N52)</f>
        <v>12</v>
      </c>
      <c r="S49" s="12">
        <f>'R1'!AE52</f>
        <v>4</v>
      </c>
      <c r="T49" s="12">
        <f>'R2'!AE52</f>
        <v>0</v>
      </c>
      <c r="U49" s="12">
        <f t="shared" si="0"/>
        <v>4</v>
      </c>
      <c r="V49" s="12">
        <f t="shared" si="1"/>
        <v>7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</row>
    <row r="50" spans="1:38" ht="13.5" customHeight="1">
      <c r="A50" s="23">
        <v>-35</v>
      </c>
      <c r="B50" s="23">
        <f t="array" ref="B50:B51">FREQUENCY(all!U$4:U$603,A50)</f>
        <v>1</v>
      </c>
      <c r="C50" s="23">
        <v>-35</v>
      </c>
      <c r="D50" s="23">
        <f t="array" ref="D50:D51">FREQUENCY(all!W$4:W$603,C50)</f>
        <v>0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11">
        <v>49</v>
      </c>
      <c r="Q50" s="12" t="s">
        <v>67</v>
      </c>
      <c r="R50" s="12">
        <f>COUNT('R1'!C53:N53)</f>
        <v>12</v>
      </c>
      <c r="S50" s="12">
        <f>'R1'!AE53</f>
        <v>4</v>
      </c>
      <c r="T50" s="12">
        <f>'R2'!AE53</f>
        <v>8</v>
      </c>
      <c r="U50" s="12">
        <f t="shared" si="0"/>
        <v>12</v>
      </c>
      <c r="V50" s="12">
        <f t="shared" si="1"/>
        <v>2</v>
      </c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1:38" ht="13.5" customHeight="1">
      <c r="A51" s="23">
        <v>-30</v>
      </c>
      <c r="B51" s="23">
        <v>575</v>
      </c>
      <c r="C51" s="23">
        <v>-30</v>
      </c>
      <c r="D51" s="23">
        <v>576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11">
        <v>50</v>
      </c>
      <c r="Q51" s="12" t="s">
        <v>68</v>
      </c>
      <c r="R51" s="12">
        <f>COUNT('R1'!C54:N54)</f>
        <v>12</v>
      </c>
      <c r="S51" s="12">
        <f>'R1'!AE54</f>
        <v>0</v>
      </c>
      <c r="T51" s="12">
        <f>'R2'!AE54</f>
        <v>0</v>
      </c>
      <c r="U51" s="12">
        <f t="shared" si="0"/>
        <v>0</v>
      </c>
      <c r="V51" s="12">
        <f t="shared" si="1"/>
        <v>35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3.5" customHeight="1">
      <c r="A52" s="23">
        <v>-25</v>
      </c>
      <c r="B52" s="23">
        <f t="array" ref="B52">FREQUENCY(all!U$4:U$603,A52)-FREQUENCY(all!U$4:U$603,A51)</f>
        <v>2</v>
      </c>
      <c r="C52" s="23">
        <v>-25</v>
      </c>
      <c r="D52" s="23">
        <f t="array" ref="D52">FREQUENCY(all!W$4:W$603,C52)-FREQUENCY(all!W$4:W$603,C51)</f>
        <v>1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11">
        <v>51</v>
      </c>
      <c r="Q52" s="12" t="s">
        <v>69</v>
      </c>
      <c r="R52" s="12">
        <f>COUNT('R1'!C55:N55)</f>
        <v>12</v>
      </c>
      <c r="S52" s="12">
        <f>'R1'!AE55</f>
        <v>0</v>
      </c>
      <c r="T52" s="12">
        <f>'R2'!AE55</f>
        <v>0</v>
      </c>
      <c r="U52" s="12">
        <f t="shared" si="0"/>
        <v>0</v>
      </c>
      <c r="V52" s="12">
        <f t="shared" si="1"/>
        <v>35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</row>
    <row r="53" spans="1:38" ht="14.25" customHeight="1">
      <c r="A53" s="23">
        <v>-20</v>
      </c>
      <c r="B53" s="23">
        <f t="array" ref="B53">FREQUENCY(all!U$4:U$603,A53)-FREQUENCY(all!U$4:U$603,A52)</f>
        <v>1</v>
      </c>
      <c r="C53" s="23">
        <v>-20</v>
      </c>
      <c r="D53" s="23">
        <f t="array" ref="D53">FREQUENCY(all!W$4:W$603,C53)-FREQUENCY(all!W$4:W$603,C52)</f>
        <v>5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17">
        <v>52</v>
      </c>
      <c r="Q53" s="22" t="s">
        <v>71</v>
      </c>
      <c r="R53" s="22">
        <f>COUNT('R1'!C56:N56)</f>
        <v>12</v>
      </c>
      <c r="S53" s="22">
        <f>'R1'!AE56</f>
        <v>1</v>
      </c>
      <c r="T53" s="22">
        <f>'R2'!AE56</f>
        <v>0</v>
      </c>
      <c r="U53" s="22">
        <f t="shared" si="0"/>
        <v>1</v>
      </c>
      <c r="V53" s="22">
        <f t="shared" si="1"/>
        <v>28</v>
      </c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</row>
    <row r="54" spans="1:38" ht="13.5" customHeight="1">
      <c r="A54" s="23">
        <v>-15</v>
      </c>
      <c r="B54" s="23">
        <f t="array" ref="B54">FREQUENCY(all!U$4:U$603,A54)-FREQUENCY(all!U$4:U$603,A53)</f>
        <v>3</v>
      </c>
      <c r="C54" s="23">
        <v>-15</v>
      </c>
      <c r="D54" s="23">
        <f t="array" ref="D54">FREQUENCY(all!W$4:W$603,C54)-FREQUENCY(all!W$4:W$603,C53)</f>
        <v>5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31">
        <f t="shared" ref="R54:T54" si="8">SUM(R2:R53)</f>
        <v>588</v>
      </c>
      <c r="S54" s="31">
        <f t="shared" si="8"/>
        <v>83</v>
      </c>
      <c r="T54" s="31">
        <f t="shared" si="8"/>
        <v>37</v>
      </c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3.5" customHeight="1">
      <c r="A55" s="23">
        <v>-10</v>
      </c>
      <c r="B55" s="23">
        <f t="array" ref="B55">FREQUENCY(all!U$4:U$603,A55)-FREQUENCY(all!U$4:U$603,A54)</f>
        <v>9</v>
      </c>
      <c r="C55" s="23">
        <v>-10</v>
      </c>
      <c r="D55" s="23">
        <f t="array" ref="D55">FREQUENCY(all!W$4:W$603,C55)-FREQUENCY(all!W$4:W$603,C54)</f>
        <v>12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31">
        <f>R54-S54</f>
        <v>505</v>
      </c>
      <c r="T55" s="31">
        <f>R54-T54</f>
        <v>551</v>
      </c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</row>
    <row r="56" spans="1:38" ht="13.5" customHeight="1">
      <c r="A56" s="23">
        <v>-5</v>
      </c>
      <c r="B56" s="23">
        <f t="array" ref="B56">FREQUENCY(all!U$4:U$603,A56)-FREQUENCY(all!U$4:U$603,A55)</f>
        <v>33</v>
      </c>
      <c r="C56" s="23">
        <v>-5</v>
      </c>
      <c r="D56" s="23">
        <f t="array" ref="D56">FREQUENCY(all!W$4:W$603,C56)-FREQUENCY(all!W$4:W$603,C55)</f>
        <v>69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9">
        <f>+S55/R54</f>
        <v>0.858843537414966</v>
      </c>
      <c r="T56" s="29">
        <f>+T55/R54</f>
        <v>0.93707482993197277</v>
      </c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</row>
    <row r="57" spans="1:38" ht="13.5" customHeight="1">
      <c r="A57" s="23">
        <v>0</v>
      </c>
      <c r="B57" s="23">
        <f t="array" ref="B57">FREQUENCY(all!U$4:U$603,A57)-FREQUENCY(all!U$4:U$603,A56)</f>
        <v>148</v>
      </c>
      <c r="C57" s="23">
        <v>0</v>
      </c>
      <c r="D57" s="23">
        <f t="array" ref="D57">FREQUENCY(all!W$4:W$603,C57)-FREQUENCY(all!W$4:W$603,C56)</f>
        <v>253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</row>
    <row r="58" spans="1:38" ht="13.5" customHeight="1">
      <c r="A58" s="23">
        <v>5</v>
      </c>
      <c r="B58" s="23">
        <f t="array" ref="B58">FREQUENCY(all!U$4:U$603,A58)-FREQUENCY(all!U$4:U$603,A57)</f>
        <v>252</v>
      </c>
      <c r="C58" s="23">
        <v>5</v>
      </c>
      <c r="D58" s="23">
        <f t="array" ref="D58">FREQUENCY(all!W$4:W$603,C58)-FREQUENCY(all!W$4:W$603,C57)</f>
        <v>176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</row>
    <row r="59" spans="1:38" ht="13.5" customHeight="1">
      <c r="A59" s="23">
        <v>10</v>
      </c>
      <c r="B59" s="23">
        <f t="array" ref="B59">FREQUENCY(all!U$4:U$603,A59)-FREQUENCY(all!U$4:U$603,A58)</f>
        <v>87</v>
      </c>
      <c r="C59" s="23">
        <v>10</v>
      </c>
      <c r="D59" s="23">
        <f t="array" ref="D59">FREQUENCY(all!W$4:W$603,C59)-FREQUENCY(all!W$4:W$603,C58)</f>
        <v>29</v>
      </c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3.5" customHeight="1">
      <c r="A60" s="23">
        <v>15</v>
      </c>
      <c r="B60" s="23">
        <f t="array" ref="B60">FREQUENCY(all!U$4:U$603,A60)-FREQUENCY(all!U$4:U$603,A59)</f>
        <v>27</v>
      </c>
      <c r="C60" s="23">
        <v>15</v>
      </c>
      <c r="D60" s="23">
        <f t="array" ref="D60">FREQUENCY(all!W$4:W$603,C60)-FREQUENCY(all!W$4:W$603,C59)</f>
        <v>16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</row>
    <row r="61" spans="1:38" ht="13.5" customHeight="1">
      <c r="A61" s="23">
        <v>20</v>
      </c>
      <c r="B61" s="23">
        <f t="array" ref="B61">FREQUENCY(all!U$4:U$603,A61)-FREQUENCY(all!U$4:U$603,A60)</f>
        <v>8</v>
      </c>
      <c r="C61" s="23">
        <v>20</v>
      </c>
      <c r="D61" s="23">
        <f t="array" ref="D61">FREQUENCY(all!W$4:W$603,C61)-FREQUENCY(all!W$4:W$603,C60)</f>
        <v>7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</row>
    <row r="62" spans="1:38" ht="13.5" customHeight="1">
      <c r="A62" s="23">
        <v>25</v>
      </c>
      <c r="B62" s="23">
        <f t="array" ref="B62">FREQUENCY(all!U$4:U$603,A62)-FREQUENCY(all!U$4:U$603,A61)</f>
        <v>1</v>
      </c>
      <c r="C62" s="23">
        <v>25</v>
      </c>
      <c r="D62" s="23">
        <f t="array" ref="D62">FREQUENCY(all!W$4:W$603,C62)-FREQUENCY(all!W$4:W$603,C61)</f>
        <v>0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</row>
    <row r="63" spans="1:38" ht="13.5" customHeight="1">
      <c r="A63" s="23">
        <v>30</v>
      </c>
      <c r="B63" s="23">
        <f t="array" ref="B63">FREQUENCY(all!U$4:U$603,A63)-FREQUENCY(all!U$4:U$603,A62)</f>
        <v>2</v>
      </c>
      <c r="C63" s="23">
        <v>30</v>
      </c>
      <c r="D63" s="23">
        <f t="array" ref="D63">FREQUENCY(all!W$4:W$603,C63)-FREQUENCY(all!W$4:W$603,C62)</f>
        <v>0</v>
      </c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</row>
    <row r="64" spans="1:38" ht="13.5" customHeight="1">
      <c r="A64" s="23">
        <v>35</v>
      </c>
      <c r="B64" s="23">
        <f t="array" ref="B64">FREQUENCY(all!U$4:U$603,A64)-FREQUENCY(all!U$4:U$603,A63)</f>
        <v>0</v>
      </c>
      <c r="C64" s="23">
        <v>35</v>
      </c>
      <c r="D64" s="23">
        <f t="array" ref="D64">FREQUENCY(all!W$4:W$603,C64)-FREQUENCY(all!W$4:W$603,C63)</f>
        <v>1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</row>
    <row r="65" spans="1:38" ht="13.5" customHeight="1">
      <c r="A65" s="23">
        <v>200</v>
      </c>
      <c r="B65" s="23">
        <f t="array" ref="B65">FREQUENCY(all!U$4:U$603,A65)-FREQUENCY(all!U$4:U$603,A64)</f>
        <v>2</v>
      </c>
      <c r="C65" s="23">
        <v>200</v>
      </c>
      <c r="D65" s="23">
        <f t="array" ref="D65">FREQUENCY(all!W$4:W$603,C65)-FREQUENCY(all!W$4:W$603,C64)</f>
        <v>0</v>
      </c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</row>
    <row r="66" spans="1:38" ht="13.5" customHeight="1">
      <c r="A66" s="23"/>
      <c r="B66" s="23">
        <f>SUM(B50:B65)</f>
        <v>1151</v>
      </c>
      <c r="C66" s="23"/>
      <c r="D66" s="23">
        <f>SUM(D50:D65)</f>
        <v>1150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</row>
    <row r="67" spans="1:38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</row>
    <row r="68" spans="1:3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</row>
    <row r="69" spans="1:38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</row>
    <row r="70" spans="1:38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</row>
    <row r="71" spans="1:38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</row>
    <row r="72" spans="1:38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</row>
    <row r="73" spans="1:38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</row>
    <row r="74" spans="1:38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</row>
    <row r="75" spans="1:38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</row>
    <row r="76" spans="1:38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</row>
    <row r="77" spans="1:38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</row>
    <row r="78" spans="1:3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</row>
    <row r="79" spans="1:38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</row>
    <row r="80" spans="1:38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</row>
    <row r="81" spans="1:38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</row>
    <row r="82" spans="1:38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</row>
    <row r="83" spans="1:38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</row>
    <row r="84" spans="1:38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</row>
    <row r="85" spans="1:38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</row>
    <row r="86" spans="1:38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</row>
    <row r="87" spans="1:38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</row>
    <row r="88" spans="1:3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</row>
    <row r="89" spans="1:38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</row>
    <row r="90" spans="1:38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</row>
    <row r="91" spans="1:38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</row>
    <row r="92" spans="1:38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</row>
    <row r="93" spans="1:38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</row>
    <row r="94" spans="1:38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</row>
    <row r="95" spans="1:38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</row>
    <row r="96" spans="1:38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</row>
    <row r="97" spans="1:38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</row>
    <row r="98" spans="1:3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</row>
    <row r="99" spans="1:38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</row>
    <row r="100" spans="1:38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</row>
    <row r="101" spans="1:38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</row>
    <row r="102" spans="1:38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</row>
    <row r="103" spans="1:38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</row>
    <row r="104" spans="1:38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</row>
    <row r="105" spans="1:38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</row>
    <row r="106" spans="1:38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</row>
    <row r="107" spans="1:38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</row>
    <row r="108" spans="1:3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</row>
    <row r="109" spans="1:38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</row>
    <row r="110" spans="1:38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</row>
    <row r="111" spans="1:38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</row>
    <row r="112" spans="1:38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</row>
    <row r="113" spans="1:38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</row>
    <row r="114" spans="1:38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</row>
    <row r="115" spans="1:38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</row>
    <row r="116" spans="1:38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</row>
    <row r="117" spans="1:38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</row>
    <row r="118" spans="1:3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</row>
    <row r="119" spans="1:38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</row>
    <row r="120" spans="1:38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</row>
    <row r="121" spans="1:38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</row>
    <row r="122" spans="1:38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</row>
    <row r="123" spans="1:38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</row>
    <row r="124" spans="1:38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</row>
    <row r="125" spans="1:38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</row>
    <row r="126" spans="1:38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</row>
    <row r="127" spans="1:38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</row>
    <row r="128" spans="1:3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</row>
    <row r="129" spans="1:38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</row>
    <row r="130" spans="1:38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</row>
    <row r="131" spans="1:38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</row>
    <row r="132" spans="1:38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</row>
    <row r="133" spans="1:38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</row>
    <row r="134" spans="1:38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</row>
    <row r="135" spans="1:38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</row>
    <row r="136" spans="1:38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</row>
    <row r="137" spans="1:38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</row>
    <row r="138" spans="1: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</row>
    <row r="139" spans="1:38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</row>
    <row r="140" spans="1:38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</row>
    <row r="141" spans="1:38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</row>
    <row r="142" spans="1:38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</row>
    <row r="143" spans="1:38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</row>
    <row r="144" spans="1:38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</row>
    <row r="145" spans="1:38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</row>
    <row r="146" spans="1:38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</row>
    <row r="147" spans="1:38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</row>
    <row r="148" spans="1:3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</row>
    <row r="149" spans="1:38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</row>
    <row r="150" spans="1:38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</row>
    <row r="151" spans="1:38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</row>
    <row r="152" spans="1:38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</row>
    <row r="153" spans="1:38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</row>
    <row r="154" spans="1:38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</row>
    <row r="155" spans="1:38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</row>
    <row r="156" spans="1:38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</row>
    <row r="157" spans="1:38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</row>
    <row r="158" spans="1:3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</row>
    <row r="159" spans="1:38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</row>
    <row r="160" spans="1:38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</row>
    <row r="161" spans="1:38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</row>
    <row r="162" spans="1:38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</row>
    <row r="163" spans="1:38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</row>
    <row r="164" spans="1:38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</row>
    <row r="165" spans="1:38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</row>
    <row r="166" spans="1:38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</row>
    <row r="167" spans="1:38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</row>
    <row r="168" spans="1:3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</row>
    <row r="169" spans="1:38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</row>
    <row r="170" spans="1:38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</row>
    <row r="171" spans="1:38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</row>
    <row r="172" spans="1:38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</row>
    <row r="173" spans="1:38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</row>
    <row r="174" spans="1:38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</row>
    <row r="175" spans="1:38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</row>
    <row r="176" spans="1:38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</row>
    <row r="177" spans="1:38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</row>
    <row r="178" spans="1:3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</row>
    <row r="179" spans="1:38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</row>
    <row r="180" spans="1:38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</row>
    <row r="181" spans="1:38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</row>
    <row r="182" spans="1:38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</row>
    <row r="183" spans="1:38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</row>
    <row r="184" spans="1:38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</row>
    <row r="185" spans="1:38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</row>
    <row r="186" spans="1:38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</row>
    <row r="187" spans="1:38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</row>
    <row r="188" spans="1:3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</row>
    <row r="189" spans="1:38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</row>
    <row r="190" spans="1:38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</row>
    <row r="191" spans="1:38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</row>
    <row r="192" spans="1:38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</row>
    <row r="193" spans="1:38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</row>
    <row r="194" spans="1:38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</row>
    <row r="195" spans="1:38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</row>
    <row r="196" spans="1:38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</row>
    <row r="197" spans="1:38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</row>
    <row r="198" spans="1:3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</row>
    <row r="199" spans="1:38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</row>
    <row r="200" spans="1:38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</row>
    <row r="201" spans="1:38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</row>
    <row r="202" spans="1:38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</row>
    <row r="203" spans="1:38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</row>
    <row r="204" spans="1:38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</row>
    <row r="205" spans="1:38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</row>
    <row r="206" spans="1:38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</row>
    <row r="207" spans="1:38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</row>
    <row r="208" spans="1:3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</row>
    <row r="209" spans="1:38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</row>
    <row r="210" spans="1:38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</row>
    <row r="211" spans="1:38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</row>
    <row r="212" spans="1:38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</row>
    <row r="213" spans="1:38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</row>
    <row r="214" spans="1:38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</row>
    <row r="215" spans="1:38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</row>
    <row r="216" spans="1:38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</row>
    <row r="217" spans="1:38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</row>
    <row r="218" spans="1:3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</row>
    <row r="219" spans="1:38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</row>
    <row r="220" spans="1:38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</row>
    <row r="221" spans="1:38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</row>
    <row r="222" spans="1:38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</row>
    <row r="223" spans="1:38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</row>
    <row r="224" spans="1:38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</row>
    <row r="225" spans="1:38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</row>
    <row r="226" spans="1:38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</row>
    <row r="227" spans="1:38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</row>
    <row r="228" spans="1:3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</row>
    <row r="229" spans="1:38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</row>
    <row r="230" spans="1:38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</row>
    <row r="231" spans="1:38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</row>
    <row r="232" spans="1:38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</row>
    <row r="233" spans="1:38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</row>
    <row r="234" spans="1:38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</row>
    <row r="235" spans="1:38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</row>
    <row r="236" spans="1:38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</row>
    <row r="237" spans="1:38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</row>
    <row r="238" spans="1: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</row>
    <row r="239" spans="1:38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</row>
    <row r="240" spans="1:38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</row>
    <row r="241" spans="1:38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</row>
    <row r="242" spans="1:38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</row>
    <row r="243" spans="1:38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</row>
    <row r="244" spans="1:38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</row>
    <row r="245" spans="1:38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</row>
    <row r="246" spans="1:38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</row>
    <row r="247" spans="1:38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</row>
    <row r="248" spans="1:3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</row>
    <row r="249" spans="1:38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</row>
    <row r="250" spans="1:38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</row>
    <row r="251" spans="1:38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</row>
    <row r="252" spans="1:38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</row>
    <row r="253" spans="1:38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</row>
    <row r="254" spans="1:38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</row>
    <row r="255" spans="1:38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</row>
    <row r="256" spans="1:38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</row>
    <row r="257" spans="1:38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</row>
    <row r="258" spans="1:3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</row>
    <row r="259" spans="1:38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</row>
    <row r="260" spans="1:38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</row>
    <row r="261" spans="1:38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</row>
    <row r="262" spans="1:38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</row>
    <row r="263" spans="1:38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</row>
    <row r="264" spans="1:38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</row>
    <row r="265" spans="1:38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</row>
    <row r="266" spans="1:38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</row>
    <row r="267" spans="1:38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</row>
    <row r="268" spans="1:3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</row>
    <row r="269" spans="1:38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</row>
    <row r="270" spans="1:38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</row>
    <row r="271" spans="1:38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</row>
    <row r="272" spans="1:38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</row>
    <row r="273" spans="1:38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</row>
    <row r="274" spans="1:38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</row>
    <row r="275" spans="1:38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</row>
    <row r="276" spans="1:38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</row>
    <row r="277" spans="1:38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</row>
    <row r="278" spans="1:3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</row>
    <row r="279" spans="1:38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</row>
    <row r="280" spans="1:38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</row>
    <row r="281" spans="1:38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</row>
    <row r="282" spans="1:38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</row>
    <row r="283" spans="1:38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</row>
    <row r="284" spans="1:38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</row>
    <row r="285" spans="1:38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</row>
    <row r="286" spans="1:38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</row>
    <row r="287" spans="1:38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</row>
    <row r="288" spans="1:3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</row>
    <row r="289" spans="1:38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</row>
    <row r="290" spans="1:38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</row>
    <row r="291" spans="1:38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</row>
    <row r="292" spans="1:38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</row>
    <row r="293" spans="1:38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</row>
    <row r="294" spans="1:38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</row>
    <row r="295" spans="1:38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</row>
    <row r="296" spans="1:38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</row>
    <row r="297" spans="1:38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</row>
    <row r="298" spans="1:3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</row>
    <row r="299" spans="1:38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</row>
    <row r="300" spans="1:38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</row>
    <row r="301" spans="1:38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</row>
    <row r="302" spans="1:38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</row>
    <row r="303" spans="1:38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</row>
    <row r="304" spans="1:38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</row>
    <row r="305" spans="1:38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</row>
    <row r="306" spans="1:38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</row>
    <row r="307" spans="1:38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</row>
    <row r="308" spans="1:3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</row>
    <row r="309" spans="1:38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</row>
    <row r="310" spans="1:38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</row>
    <row r="311" spans="1:38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</row>
    <row r="312" spans="1:38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</row>
    <row r="313" spans="1:38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</row>
    <row r="314" spans="1:38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</row>
    <row r="315" spans="1:38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</row>
    <row r="316" spans="1:38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</row>
    <row r="317" spans="1:38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</row>
    <row r="318" spans="1:3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</row>
    <row r="319" spans="1:38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</row>
    <row r="320" spans="1:38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</row>
    <row r="321" spans="1:38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</row>
    <row r="322" spans="1:38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</row>
    <row r="323" spans="1:38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</row>
    <row r="324" spans="1:38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</row>
    <row r="325" spans="1:38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</row>
    <row r="326" spans="1:38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</row>
    <row r="327" spans="1:38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</row>
    <row r="328" spans="1:3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</row>
    <row r="329" spans="1:38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</row>
    <row r="330" spans="1:38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</row>
    <row r="331" spans="1:38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</row>
    <row r="332" spans="1:38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</row>
    <row r="333" spans="1:38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</row>
    <row r="334" spans="1:38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</row>
    <row r="335" spans="1:38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</row>
    <row r="336" spans="1:38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</row>
    <row r="337" spans="1:38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</row>
    <row r="338" spans="1: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</row>
    <row r="339" spans="1:38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</row>
    <row r="340" spans="1:38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</row>
    <row r="341" spans="1:38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</row>
    <row r="342" spans="1:38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</row>
    <row r="343" spans="1:38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</row>
    <row r="344" spans="1:38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</row>
    <row r="345" spans="1:38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</row>
    <row r="346" spans="1:38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</row>
    <row r="347" spans="1:38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</row>
    <row r="348" spans="1:3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</row>
    <row r="349" spans="1:38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</row>
    <row r="350" spans="1:38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</row>
    <row r="351" spans="1:38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</row>
    <row r="352" spans="1:38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</row>
    <row r="353" spans="1:38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</row>
    <row r="354" spans="1:38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</row>
    <row r="355" spans="1:38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</row>
    <row r="356" spans="1:38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</row>
    <row r="357" spans="1:38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</row>
    <row r="358" spans="1:3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</row>
    <row r="359" spans="1:38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</row>
    <row r="360" spans="1:38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</row>
    <row r="361" spans="1:38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</row>
    <row r="362" spans="1:38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</row>
    <row r="363" spans="1:38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</row>
    <row r="364" spans="1:38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</row>
    <row r="365" spans="1:38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</row>
    <row r="366" spans="1:38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</row>
    <row r="367" spans="1:38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</row>
    <row r="368" spans="1:3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</row>
    <row r="369" spans="1:38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</row>
    <row r="370" spans="1:38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</row>
    <row r="371" spans="1:38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</row>
    <row r="372" spans="1:38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</row>
    <row r="373" spans="1:38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</row>
    <row r="374" spans="1:38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</row>
    <row r="375" spans="1:38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</row>
    <row r="376" spans="1:38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</row>
    <row r="377" spans="1:38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</row>
    <row r="378" spans="1:3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</row>
    <row r="379" spans="1:38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</row>
    <row r="380" spans="1:38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</row>
    <row r="381" spans="1:38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</row>
    <row r="382" spans="1:38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</row>
    <row r="383" spans="1:38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</row>
    <row r="384" spans="1:38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</row>
    <row r="385" spans="1:38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</row>
    <row r="386" spans="1:38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</row>
    <row r="387" spans="1:38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</row>
    <row r="388" spans="1:3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</row>
    <row r="389" spans="1:38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</row>
    <row r="390" spans="1:38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</row>
    <row r="391" spans="1:38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</row>
    <row r="392" spans="1:38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</row>
    <row r="393" spans="1:38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</row>
    <row r="394" spans="1:38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</row>
    <row r="395" spans="1:38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</row>
    <row r="396" spans="1:38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</row>
    <row r="397" spans="1:38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</row>
    <row r="398" spans="1:3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</row>
    <row r="399" spans="1:38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</row>
    <row r="400" spans="1:38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</row>
    <row r="401" spans="1:38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</row>
    <row r="402" spans="1:38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</row>
    <row r="403" spans="1:38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</row>
    <row r="404" spans="1:38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</row>
    <row r="405" spans="1:38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</row>
    <row r="406" spans="1:38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</row>
    <row r="407" spans="1:38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</row>
    <row r="408" spans="1:3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</row>
    <row r="409" spans="1:38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</row>
    <row r="410" spans="1:38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</row>
    <row r="411" spans="1:38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</row>
    <row r="412" spans="1:38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</row>
    <row r="413" spans="1:38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</row>
    <row r="414" spans="1:38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</row>
    <row r="415" spans="1:38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</row>
    <row r="416" spans="1:38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</row>
    <row r="417" spans="1:38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</row>
    <row r="418" spans="1:3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</row>
    <row r="419" spans="1:38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</row>
    <row r="420" spans="1:38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</row>
    <row r="421" spans="1:38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</row>
    <row r="422" spans="1:38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</row>
    <row r="423" spans="1:38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</row>
    <row r="424" spans="1:38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</row>
    <row r="425" spans="1:38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</row>
    <row r="426" spans="1:38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</row>
    <row r="427" spans="1:38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</row>
    <row r="428" spans="1:3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</row>
    <row r="429" spans="1:38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</row>
    <row r="430" spans="1:38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</row>
    <row r="431" spans="1:38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</row>
    <row r="432" spans="1:38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</row>
    <row r="433" spans="1:38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</row>
    <row r="434" spans="1:38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</row>
    <row r="435" spans="1:38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</row>
    <row r="436" spans="1:38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</row>
    <row r="437" spans="1:38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</row>
    <row r="438" spans="1: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</row>
    <row r="439" spans="1:38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</row>
    <row r="440" spans="1:38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</row>
    <row r="441" spans="1:38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</row>
    <row r="442" spans="1:38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</row>
    <row r="443" spans="1:38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</row>
    <row r="444" spans="1:38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</row>
    <row r="445" spans="1:38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</row>
    <row r="446" spans="1:38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</row>
    <row r="447" spans="1:38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</row>
    <row r="448" spans="1:3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</row>
    <row r="449" spans="1:38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</row>
    <row r="450" spans="1:38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</row>
    <row r="451" spans="1:38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</row>
    <row r="452" spans="1:38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</row>
    <row r="453" spans="1:38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</row>
    <row r="454" spans="1:38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</row>
    <row r="455" spans="1:38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</row>
    <row r="456" spans="1:38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</row>
    <row r="457" spans="1:38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</row>
    <row r="458" spans="1:3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</row>
    <row r="459" spans="1:38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</row>
    <row r="460" spans="1:38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</row>
    <row r="461" spans="1:38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</row>
    <row r="462" spans="1:38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</row>
    <row r="463" spans="1:38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</row>
    <row r="464" spans="1:38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</row>
    <row r="465" spans="1:38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</row>
    <row r="466" spans="1:38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</row>
    <row r="467" spans="1:38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</row>
    <row r="468" spans="1:3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</row>
    <row r="469" spans="1:38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</row>
    <row r="470" spans="1:38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</row>
    <row r="471" spans="1:38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</row>
    <row r="472" spans="1:38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</row>
    <row r="473" spans="1:38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</row>
    <row r="474" spans="1:38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</row>
    <row r="475" spans="1:38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</row>
    <row r="476" spans="1:38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</row>
    <row r="477" spans="1:38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</row>
    <row r="478" spans="1:3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</row>
    <row r="479" spans="1:38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</row>
    <row r="480" spans="1:38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</row>
    <row r="481" spans="1:38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</row>
    <row r="482" spans="1:38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</row>
    <row r="483" spans="1:38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</row>
    <row r="484" spans="1:38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</row>
    <row r="485" spans="1:38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</row>
    <row r="486" spans="1:38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</row>
    <row r="487" spans="1:38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</row>
    <row r="488" spans="1:3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</row>
    <row r="489" spans="1:38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</row>
    <row r="490" spans="1:38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</row>
    <row r="491" spans="1:38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</row>
    <row r="492" spans="1:38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</row>
    <row r="493" spans="1:38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</row>
    <row r="494" spans="1:38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</row>
    <row r="495" spans="1:38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</row>
    <row r="496" spans="1:38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</row>
    <row r="497" spans="1:38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</row>
    <row r="498" spans="1:3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</row>
    <row r="499" spans="1:38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</row>
    <row r="500" spans="1:38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</row>
    <row r="501" spans="1:38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</row>
    <row r="502" spans="1:38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</row>
    <row r="503" spans="1:38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</row>
    <row r="504" spans="1:38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</row>
    <row r="505" spans="1:38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</row>
    <row r="506" spans="1:38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</row>
    <row r="507" spans="1:38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</row>
    <row r="508" spans="1:3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</row>
    <row r="509" spans="1:38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</row>
    <row r="510" spans="1:38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</row>
    <row r="511" spans="1:38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</row>
    <row r="512" spans="1:38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</row>
    <row r="513" spans="1:38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</row>
    <row r="514" spans="1:38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</row>
    <row r="515" spans="1:38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</row>
    <row r="516" spans="1:38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</row>
    <row r="517" spans="1:38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</row>
    <row r="518" spans="1:3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</row>
    <row r="519" spans="1:38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</row>
    <row r="520" spans="1:38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</row>
    <row r="521" spans="1:38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</row>
    <row r="522" spans="1:38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</row>
    <row r="523" spans="1:38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</row>
    <row r="524" spans="1:38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</row>
    <row r="525" spans="1:38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</row>
    <row r="526" spans="1:38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</row>
    <row r="527" spans="1:38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</row>
    <row r="528" spans="1:3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</row>
    <row r="529" spans="1:38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</row>
    <row r="530" spans="1:38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</row>
    <row r="531" spans="1:38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</row>
    <row r="532" spans="1:38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</row>
    <row r="533" spans="1:38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</row>
    <row r="534" spans="1:38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</row>
    <row r="535" spans="1:38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</row>
    <row r="536" spans="1:38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</row>
    <row r="537" spans="1:38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</row>
    <row r="538" spans="1: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</row>
    <row r="539" spans="1:38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</row>
    <row r="540" spans="1:38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</row>
    <row r="541" spans="1:38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</row>
    <row r="542" spans="1:38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</row>
    <row r="543" spans="1:38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</row>
    <row r="544" spans="1:38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</row>
    <row r="545" spans="1:38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</row>
    <row r="546" spans="1:38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</row>
    <row r="547" spans="1:38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</row>
    <row r="548" spans="1:3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</row>
    <row r="549" spans="1:38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</row>
    <row r="550" spans="1:38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</row>
    <row r="551" spans="1:38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</row>
    <row r="552" spans="1:38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</row>
    <row r="553" spans="1:38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</row>
    <row r="554" spans="1:38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</row>
    <row r="555" spans="1:38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</row>
    <row r="556" spans="1:38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</row>
    <row r="557" spans="1:38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</row>
    <row r="558" spans="1:3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</row>
    <row r="559" spans="1:38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</row>
    <row r="560" spans="1:38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</row>
    <row r="561" spans="1:38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</row>
    <row r="562" spans="1:38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</row>
    <row r="563" spans="1:38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</row>
    <row r="564" spans="1:38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</row>
    <row r="565" spans="1:38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</row>
    <row r="566" spans="1:38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</row>
    <row r="567" spans="1:38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</row>
    <row r="568" spans="1:3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</row>
    <row r="569" spans="1:38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</row>
    <row r="570" spans="1:38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</row>
    <row r="571" spans="1:38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</row>
    <row r="572" spans="1:38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</row>
    <row r="573" spans="1:38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</row>
    <row r="574" spans="1:38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</row>
    <row r="575" spans="1:38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</row>
    <row r="576" spans="1:38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</row>
    <row r="577" spans="1:38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</row>
    <row r="578" spans="1:3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</row>
    <row r="579" spans="1:38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</row>
    <row r="580" spans="1:38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</row>
    <row r="581" spans="1:38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</row>
    <row r="582" spans="1:38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</row>
    <row r="583" spans="1:38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</row>
    <row r="584" spans="1:38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</row>
    <row r="585" spans="1:38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</row>
    <row r="586" spans="1:38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</row>
    <row r="587" spans="1:38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</row>
    <row r="588" spans="1:3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</row>
    <row r="589" spans="1:38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</row>
    <row r="590" spans="1:38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</row>
    <row r="591" spans="1:38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</row>
    <row r="592" spans="1:38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</row>
    <row r="593" spans="1:38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</row>
    <row r="594" spans="1:38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</row>
    <row r="595" spans="1:38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</row>
    <row r="596" spans="1:38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</row>
    <row r="597" spans="1:38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</row>
    <row r="598" spans="1:3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</row>
    <row r="599" spans="1:38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</row>
    <row r="600" spans="1:38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</row>
    <row r="601" spans="1:38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</row>
    <row r="602" spans="1:38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</row>
    <row r="603" spans="1:38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</row>
    <row r="604" spans="1:38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</row>
    <row r="605" spans="1:38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</row>
    <row r="606" spans="1:38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</row>
    <row r="607" spans="1:38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</row>
    <row r="608" spans="1:3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</row>
    <row r="609" spans="1:38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</row>
    <row r="610" spans="1:38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</row>
    <row r="611" spans="1:38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</row>
    <row r="612" spans="1:38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</row>
    <row r="613" spans="1:38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</row>
    <row r="614" spans="1:38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</row>
    <row r="615" spans="1:38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</row>
    <row r="616" spans="1:38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</row>
    <row r="617" spans="1:38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</row>
    <row r="618" spans="1:3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</row>
    <row r="619" spans="1:38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</row>
    <row r="620" spans="1:38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</row>
    <row r="621" spans="1:38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</row>
    <row r="622" spans="1:38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</row>
    <row r="623" spans="1:38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</row>
    <row r="624" spans="1:38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</row>
    <row r="625" spans="1:38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</row>
    <row r="626" spans="1:38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</row>
    <row r="627" spans="1:38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</row>
    <row r="628" spans="1:3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</row>
    <row r="629" spans="1:38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</row>
    <row r="630" spans="1:38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</row>
    <row r="631" spans="1:38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</row>
    <row r="632" spans="1:38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</row>
    <row r="633" spans="1:38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</row>
    <row r="634" spans="1:38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</row>
    <row r="635" spans="1:38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</row>
    <row r="636" spans="1:38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</row>
    <row r="637" spans="1:38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</row>
    <row r="638" spans="1: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</row>
    <row r="639" spans="1:38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</row>
    <row r="640" spans="1:38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</row>
    <row r="641" spans="1:38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</row>
    <row r="642" spans="1:38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</row>
    <row r="643" spans="1:38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</row>
    <row r="644" spans="1:38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</row>
    <row r="645" spans="1:38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</row>
    <row r="646" spans="1:38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</row>
    <row r="647" spans="1:38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</row>
    <row r="648" spans="1:3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</row>
    <row r="649" spans="1:38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</row>
    <row r="650" spans="1:38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</row>
    <row r="651" spans="1:38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</row>
    <row r="652" spans="1:38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</row>
    <row r="653" spans="1:38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</row>
    <row r="654" spans="1:38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</row>
    <row r="655" spans="1:38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</row>
    <row r="656" spans="1:38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</row>
    <row r="657" spans="1:38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</row>
    <row r="658" spans="1:3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</row>
    <row r="659" spans="1:38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</row>
    <row r="660" spans="1:38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</row>
    <row r="661" spans="1:38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</row>
    <row r="662" spans="1:38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</row>
    <row r="663" spans="1:38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</row>
    <row r="664" spans="1:38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</row>
    <row r="665" spans="1:38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</row>
    <row r="666" spans="1:38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</row>
    <row r="667" spans="1:38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</row>
    <row r="668" spans="1:3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</row>
    <row r="669" spans="1:38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</row>
    <row r="670" spans="1:38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</row>
    <row r="671" spans="1:38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</row>
    <row r="672" spans="1:38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</row>
    <row r="673" spans="1:38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</row>
    <row r="674" spans="1:38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</row>
    <row r="675" spans="1:38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</row>
    <row r="676" spans="1:38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</row>
    <row r="677" spans="1:38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</row>
    <row r="678" spans="1:3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</row>
    <row r="679" spans="1:38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</row>
    <row r="680" spans="1:38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</row>
    <row r="681" spans="1:38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</row>
    <row r="682" spans="1:38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</row>
    <row r="683" spans="1:38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</row>
    <row r="684" spans="1:38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</row>
    <row r="685" spans="1:38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</row>
    <row r="686" spans="1:38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</row>
    <row r="687" spans="1:38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</row>
    <row r="688" spans="1:3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</row>
    <row r="689" spans="1:38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</row>
    <row r="690" spans="1:38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</row>
    <row r="691" spans="1:38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</row>
    <row r="692" spans="1:38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</row>
    <row r="693" spans="1:38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</row>
    <row r="694" spans="1:38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</row>
    <row r="695" spans="1:38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</row>
    <row r="696" spans="1:38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</row>
    <row r="697" spans="1:38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</row>
    <row r="698" spans="1:3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</row>
    <row r="699" spans="1:38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</row>
    <row r="700" spans="1:38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</row>
    <row r="701" spans="1:38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</row>
    <row r="702" spans="1:38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</row>
    <row r="703" spans="1:38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</row>
    <row r="704" spans="1:38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</row>
    <row r="705" spans="1:38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</row>
    <row r="706" spans="1:38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</row>
    <row r="707" spans="1:38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</row>
    <row r="708" spans="1:3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</row>
    <row r="709" spans="1:38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</row>
    <row r="710" spans="1:38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</row>
    <row r="711" spans="1:38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</row>
    <row r="712" spans="1:38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</row>
    <row r="713" spans="1:38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</row>
    <row r="714" spans="1:38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</row>
    <row r="715" spans="1:38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</row>
    <row r="716" spans="1:38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</row>
    <row r="717" spans="1:38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</row>
    <row r="718" spans="1:3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</row>
    <row r="719" spans="1:38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</row>
    <row r="720" spans="1:38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</row>
    <row r="721" spans="1:38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</row>
    <row r="722" spans="1:38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</row>
    <row r="723" spans="1:38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</row>
    <row r="724" spans="1:38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</row>
    <row r="725" spans="1:38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</row>
    <row r="726" spans="1:38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</row>
    <row r="727" spans="1:38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</row>
    <row r="728" spans="1:3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</row>
    <row r="729" spans="1:38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</row>
    <row r="730" spans="1:38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</row>
    <row r="731" spans="1:38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</row>
    <row r="732" spans="1:38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</row>
    <row r="733" spans="1:38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</row>
    <row r="734" spans="1:38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</row>
    <row r="735" spans="1:38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</row>
    <row r="736" spans="1:38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</row>
    <row r="737" spans="1:38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</row>
    <row r="738" spans="1: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</row>
    <row r="739" spans="1:38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</row>
    <row r="740" spans="1:38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</row>
    <row r="741" spans="1:38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</row>
    <row r="742" spans="1:38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</row>
    <row r="743" spans="1:38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</row>
    <row r="744" spans="1:38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</row>
    <row r="745" spans="1:38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</row>
    <row r="746" spans="1:38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</row>
    <row r="747" spans="1:38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</row>
    <row r="748" spans="1:3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</row>
    <row r="749" spans="1:38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</row>
    <row r="750" spans="1:38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</row>
    <row r="751" spans="1:38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</row>
    <row r="752" spans="1:38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</row>
    <row r="753" spans="1:38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</row>
    <row r="754" spans="1:38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</row>
    <row r="755" spans="1:38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</row>
    <row r="756" spans="1:38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</row>
    <row r="757" spans="1:38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</row>
    <row r="758" spans="1:3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</row>
    <row r="759" spans="1:38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</row>
    <row r="760" spans="1:38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</row>
    <row r="761" spans="1:38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</row>
    <row r="762" spans="1:38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</row>
    <row r="763" spans="1:38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</row>
    <row r="764" spans="1:38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</row>
    <row r="765" spans="1:38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</row>
    <row r="766" spans="1:38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</row>
    <row r="767" spans="1:38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</row>
    <row r="768" spans="1:3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</row>
    <row r="769" spans="1:38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</row>
    <row r="770" spans="1:38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</row>
    <row r="771" spans="1:38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</row>
    <row r="772" spans="1:38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</row>
    <row r="773" spans="1:38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</row>
    <row r="774" spans="1:38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</row>
    <row r="775" spans="1:38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</row>
    <row r="776" spans="1:38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</row>
    <row r="777" spans="1:38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</row>
    <row r="778" spans="1:3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</row>
    <row r="779" spans="1:38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</row>
    <row r="780" spans="1:38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</row>
    <row r="781" spans="1:38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</row>
    <row r="782" spans="1:38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</row>
    <row r="783" spans="1:38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</row>
    <row r="784" spans="1:38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</row>
    <row r="785" spans="1:38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</row>
    <row r="786" spans="1:38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</row>
    <row r="787" spans="1:38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</row>
    <row r="788" spans="1:3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</row>
    <row r="789" spans="1:38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</row>
    <row r="790" spans="1:38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</row>
    <row r="791" spans="1:38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</row>
    <row r="792" spans="1:38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</row>
    <row r="793" spans="1:38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</row>
    <row r="794" spans="1:38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</row>
    <row r="795" spans="1:38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</row>
    <row r="796" spans="1:38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</row>
    <row r="797" spans="1:38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</row>
    <row r="798" spans="1:3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</row>
    <row r="799" spans="1:38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</row>
    <row r="800" spans="1:38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</row>
    <row r="801" spans="1:38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</row>
    <row r="802" spans="1:38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</row>
    <row r="803" spans="1:38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</row>
    <row r="804" spans="1:38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</row>
    <row r="805" spans="1:38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</row>
    <row r="806" spans="1:38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</row>
    <row r="807" spans="1:38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</row>
    <row r="808" spans="1:3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</row>
    <row r="809" spans="1:38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</row>
    <row r="810" spans="1:38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</row>
    <row r="811" spans="1:38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</row>
    <row r="812" spans="1:38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</row>
    <row r="813" spans="1:38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</row>
    <row r="814" spans="1:38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</row>
    <row r="815" spans="1:38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</row>
    <row r="816" spans="1:38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</row>
    <row r="817" spans="1:38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</row>
    <row r="818" spans="1:3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</row>
    <row r="819" spans="1:38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</row>
    <row r="820" spans="1:38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</row>
    <row r="821" spans="1:38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</row>
    <row r="822" spans="1:38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</row>
    <row r="823" spans="1:38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</row>
    <row r="824" spans="1:38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</row>
    <row r="825" spans="1:38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</row>
    <row r="826" spans="1:38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</row>
    <row r="827" spans="1:38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</row>
    <row r="828" spans="1:3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</row>
    <row r="829" spans="1:38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</row>
    <row r="830" spans="1:38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</row>
    <row r="831" spans="1:38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</row>
    <row r="832" spans="1:38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</row>
    <row r="833" spans="1:38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</row>
    <row r="834" spans="1:38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</row>
    <row r="835" spans="1:38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</row>
    <row r="836" spans="1:38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</row>
    <row r="837" spans="1:38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</row>
    <row r="838" spans="1: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</row>
    <row r="839" spans="1:38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</row>
    <row r="840" spans="1:38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</row>
    <row r="841" spans="1:38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</row>
    <row r="842" spans="1:38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</row>
    <row r="843" spans="1:38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</row>
    <row r="844" spans="1:38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</row>
    <row r="845" spans="1:38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</row>
    <row r="846" spans="1:38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</row>
    <row r="847" spans="1:38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</row>
    <row r="848" spans="1:3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</row>
    <row r="849" spans="1:38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</row>
    <row r="850" spans="1:38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</row>
    <row r="851" spans="1:38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</row>
    <row r="852" spans="1:38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</row>
    <row r="853" spans="1:38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</row>
    <row r="854" spans="1:38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</row>
    <row r="855" spans="1:38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</row>
    <row r="856" spans="1:38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</row>
    <row r="857" spans="1:38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</row>
    <row r="858" spans="1:3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</row>
    <row r="859" spans="1:38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</row>
    <row r="860" spans="1:38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</row>
    <row r="861" spans="1:38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</row>
    <row r="862" spans="1:38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</row>
    <row r="863" spans="1:38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</row>
    <row r="864" spans="1:38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</row>
    <row r="865" spans="1:38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</row>
    <row r="866" spans="1:38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</row>
    <row r="867" spans="1:38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</row>
    <row r="868" spans="1:3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</row>
    <row r="869" spans="1:38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</row>
    <row r="870" spans="1:38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</row>
    <row r="871" spans="1:38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</row>
    <row r="872" spans="1:38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</row>
    <row r="873" spans="1:38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</row>
    <row r="874" spans="1:38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</row>
    <row r="875" spans="1:38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</row>
    <row r="876" spans="1:38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</row>
    <row r="877" spans="1:38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</row>
    <row r="878" spans="1:3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</row>
    <row r="879" spans="1:38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</row>
    <row r="880" spans="1:38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</row>
    <row r="881" spans="1:38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</row>
    <row r="882" spans="1:38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</row>
    <row r="883" spans="1:38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</row>
    <row r="884" spans="1:38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</row>
    <row r="885" spans="1:38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</row>
    <row r="886" spans="1:38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</row>
    <row r="887" spans="1:38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</row>
    <row r="888" spans="1:3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</row>
    <row r="889" spans="1:38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</row>
    <row r="890" spans="1:38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</row>
    <row r="891" spans="1:38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</row>
    <row r="892" spans="1:38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</row>
    <row r="893" spans="1:38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</row>
    <row r="894" spans="1:38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</row>
    <row r="895" spans="1:38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</row>
    <row r="896" spans="1:38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</row>
    <row r="897" spans="1:38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</row>
    <row r="898" spans="1:3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</row>
    <row r="899" spans="1:38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</row>
    <row r="900" spans="1:38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</row>
    <row r="901" spans="1:38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</row>
    <row r="902" spans="1:38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</row>
    <row r="903" spans="1:38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</row>
    <row r="904" spans="1:38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</row>
    <row r="905" spans="1:38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</row>
    <row r="906" spans="1:38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</row>
    <row r="907" spans="1:38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</row>
    <row r="908" spans="1:3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</row>
    <row r="909" spans="1:38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</row>
    <row r="910" spans="1:38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</row>
    <row r="911" spans="1:38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</row>
    <row r="912" spans="1:38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</row>
    <row r="913" spans="1:38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</row>
    <row r="914" spans="1:38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</row>
    <row r="915" spans="1:38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</row>
    <row r="916" spans="1:38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</row>
    <row r="917" spans="1:38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</row>
    <row r="918" spans="1:3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</row>
    <row r="919" spans="1:38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</row>
    <row r="920" spans="1:38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</row>
    <row r="921" spans="1:38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</row>
    <row r="922" spans="1:38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</row>
    <row r="923" spans="1:38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</row>
    <row r="924" spans="1:38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</row>
    <row r="925" spans="1:38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</row>
    <row r="926" spans="1:38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</row>
    <row r="927" spans="1:38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</row>
    <row r="928" spans="1:3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</row>
    <row r="929" spans="1:38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</row>
    <row r="930" spans="1:38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</row>
    <row r="931" spans="1:38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</row>
    <row r="932" spans="1:38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</row>
    <row r="933" spans="1:38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</row>
    <row r="934" spans="1:38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</row>
    <row r="935" spans="1:38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</row>
    <row r="936" spans="1:38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</row>
    <row r="937" spans="1:38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</row>
    <row r="938" spans="1: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</row>
    <row r="939" spans="1:38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</row>
    <row r="940" spans="1:38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</row>
    <row r="941" spans="1:38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</row>
    <row r="942" spans="1:38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</row>
    <row r="943" spans="1:38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</row>
    <row r="944" spans="1:38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</row>
    <row r="945" spans="1:38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</row>
    <row r="946" spans="1:38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</row>
    <row r="947" spans="1:38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</row>
    <row r="948" spans="1:3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</row>
    <row r="949" spans="1:38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</row>
    <row r="950" spans="1:38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</row>
    <row r="951" spans="1:38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</row>
    <row r="952" spans="1:38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</row>
    <row r="953" spans="1:38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</row>
    <row r="954" spans="1:38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</row>
    <row r="955" spans="1:38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</row>
    <row r="956" spans="1:38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</row>
    <row r="957" spans="1:38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</row>
    <row r="958" spans="1:3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</row>
    <row r="959" spans="1:38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</row>
    <row r="960" spans="1:38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</row>
    <row r="961" spans="1:38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</row>
    <row r="962" spans="1:38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</row>
    <row r="963" spans="1:38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</row>
    <row r="964" spans="1:38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</row>
    <row r="965" spans="1:38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</row>
    <row r="966" spans="1:38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</row>
    <row r="967" spans="1:38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</row>
    <row r="968" spans="1:3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</row>
    <row r="969" spans="1:38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</row>
    <row r="970" spans="1:38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</row>
    <row r="971" spans="1:38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</row>
    <row r="972" spans="1:38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</row>
    <row r="973" spans="1:38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</row>
    <row r="974" spans="1:38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</row>
    <row r="975" spans="1:38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</row>
    <row r="976" spans="1:38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</row>
    <row r="977" spans="1:38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</row>
    <row r="978" spans="1:3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</row>
    <row r="979" spans="1:38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</row>
    <row r="980" spans="1:38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</row>
    <row r="981" spans="1:38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</row>
    <row r="982" spans="1:38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</row>
    <row r="983" spans="1:38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</row>
    <row r="984" spans="1:38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</row>
    <row r="985" spans="1:38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</row>
    <row r="986" spans="1:38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</row>
    <row r="987" spans="1:38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</row>
    <row r="988" spans="1:3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</row>
    <row r="989" spans="1:38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</row>
    <row r="990" spans="1:38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</row>
    <row r="991" spans="1:38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</row>
    <row r="992" spans="1:38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</row>
    <row r="993" spans="1:38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</row>
    <row r="994" spans="1:38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</row>
    <row r="995" spans="1:38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</row>
    <row r="996" spans="1:38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</row>
    <row r="997" spans="1:38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</row>
    <row r="998" spans="1:3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</row>
    <row r="999" spans="1:38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</row>
    <row r="1000" spans="1:38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</row>
  </sheetData>
  <phoneticPr fontId="12"/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3" width="7.875" customWidth="1"/>
    <col min="4" max="14" width="7.375" customWidth="1"/>
    <col min="15" max="15" width="9.125" customWidth="1"/>
    <col min="16" max="16" width="7.75" customWidth="1"/>
    <col min="17" max="17" width="8.75" customWidth="1"/>
    <col min="18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332"/>
      <c r="B2" s="23"/>
      <c r="C2" s="333" t="s">
        <v>257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9.5" customHeight="1">
      <c r="A3" s="350"/>
      <c r="B3" s="351" t="s">
        <v>1</v>
      </c>
      <c r="C3" s="352" t="s">
        <v>258</v>
      </c>
      <c r="D3" s="353" t="s">
        <v>259</v>
      </c>
      <c r="E3" s="353" t="s">
        <v>260</v>
      </c>
      <c r="F3" s="353" t="s">
        <v>261</v>
      </c>
      <c r="G3" s="353" t="s">
        <v>262</v>
      </c>
      <c r="H3" s="353" t="s">
        <v>263</v>
      </c>
      <c r="I3" s="353" t="s">
        <v>264</v>
      </c>
      <c r="J3" s="353" t="s">
        <v>265</v>
      </c>
      <c r="K3" s="353" t="s">
        <v>266</v>
      </c>
      <c r="L3" s="353" t="s">
        <v>267</v>
      </c>
      <c r="M3" s="353" t="s">
        <v>268</v>
      </c>
      <c r="N3" s="354" t="s">
        <v>269</v>
      </c>
      <c r="O3" s="352" t="s">
        <v>270</v>
      </c>
      <c r="P3" s="353" t="s">
        <v>77</v>
      </c>
      <c r="Q3" s="355" t="s">
        <v>109</v>
      </c>
      <c r="R3" s="23"/>
      <c r="S3" s="23"/>
      <c r="T3" s="23"/>
      <c r="U3" s="23"/>
      <c r="V3" s="23"/>
      <c r="W3" s="23"/>
      <c r="X3" s="23"/>
      <c r="Y3" s="23"/>
      <c r="Z3" s="23"/>
    </row>
    <row r="4" spans="1:26" ht="19.5" customHeight="1">
      <c r="A4" s="356"/>
      <c r="B4" s="357"/>
      <c r="C4" s="358" t="s">
        <v>271</v>
      </c>
      <c r="D4" s="359"/>
      <c r="E4" s="360" t="s">
        <v>272</v>
      </c>
      <c r="F4" s="361"/>
      <c r="G4" s="362"/>
      <c r="H4" s="362"/>
      <c r="I4" s="362"/>
      <c r="J4" s="362" t="s">
        <v>273</v>
      </c>
      <c r="K4" s="362"/>
      <c r="L4" s="362"/>
      <c r="M4" s="362"/>
      <c r="N4" s="362"/>
      <c r="O4" s="363" t="s">
        <v>273</v>
      </c>
      <c r="P4" s="359" t="s">
        <v>274</v>
      </c>
      <c r="Q4" s="364" t="s">
        <v>274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122">
        <f>mm!O5</f>
        <v>1284.4005742315201</v>
      </c>
      <c r="D5" s="365">
        <f>pH!Q5</f>
        <v>4.5999925957140686</v>
      </c>
      <c r="E5" s="365">
        <f>EC!Q5</f>
        <v>2.7577796042685851</v>
      </c>
      <c r="F5" s="122">
        <f>'SO4'!Q5</f>
        <v>21.469677040504582</v>
      </c>
      <c r="G5" s="122">
        <f>'NO3'!Q5</f>
        <v>12.642006160608638</v>
      </c>
      <c r="H5" s="122">
        <f>Cl!Q5</f>
        <v>92.901459275074444</v>
      </c>
      <c r="I5" s="122">
        <f>'NH4'!Q5</f>
        <v>23.866372674167216</v>
      </c>
      <c r="J5" s="122">
        <f>Na!Q5</f>
        <v>77.018595180104057</v>
      </c>
      <c r="K5" s="122">
        <f>K!Q5</f>
        <v>2.9267962780341237</v>
      </c>
      <c r="L5" s="122">
        <f>Ca!Q5</f>
        <v>6.0416666030335877</v>
      </c>
      <c r="M5" s="122">
        <f>Mg!Q5</f>
        <v>8.7208565208061035</v>
      </c>
      <c r="N5" s="122">
        <f>H!Q5</f>
        <v>25.119292570224243</v>
      </c>
      <c r="O5" s="294">
        <f>'A+C'!Q5</f>
        <v>374.20845305150107</v>
      </c>
      <c r="P5" s="312">
        <f>'R1'!Q5</f>
        <v>3.2237222955186087</v>
      </c>
      <c r="Q5" s="366">
        <f>'R2'!Q5</f>
        <v>-0.45265660962454524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9.5" customHeight="1">
      <c r="A6" s="123">
        <v>2</v>
      </c>
      <c r="B6" s="214" t="s">
        <v>4</v>
      </c>
      <c r="C6" s="119">
        <f>mm!O6</f>
        <v>1431.1783844956856</v>
      </c>
      <c r="D6" s="367">
        <f>pH!Q6</f>
        <v>5.0170625253589698</v>
      </c>
      <c r="E6" s="367">
        <f>EC!Q6</f>
        <v>1.6772745825226159</v>
      </c>
      <c r="F6" s="119">
        <f>'SO4'!Q6</f>
        <v>15.187390984777275</v>
      </c>
      <c r="G6" s="119">
        <f>'NO3'!Q6</f>
        <v>10.936119945898314</v>
      </c>
      <c r="H6" s="119">
        <f>Cl!Q6</f>
        <v>59.083122018279248</v>
      </c>
      <c r="I6" s="119">
        <f>'NH4'!Q6</f>
        <v>26.89235581982965</v>
      </c>
      <c r="J6" s="119">
        <f>Na!Q6</f>
        <v>52.093702768143899</v>
      </c>
      <c r="K6" s="119">
        <f>K!Q6</f>
        <v>6.2039986172753272</v>
      </c>
      <c r="L6" s="119">
        <f>Ca!Q6</f>
        <v>3.5112739519297929</v>
      </c>
      <c r="M6" s="119">
        <f>Mg!Q6</f>
        <v>6.3979846929490733</v>
      </c>
      <c r="N6" s="119">
        <f>H!Q6</f>
        <v>10.617459050221813</v>
      </c>
      <c r="O6" s="291">
        <f>'A+C'!Q6</f>
        <v>231.11054538490009</v>
      </c>
      <c r="P6" s="292">
        <f>'R1'!Q6</f>
        <v>14.382492755675619</v>
      </c>
      <c r="Q6" s="368">
        <f>'R2'!Q6</f>
        <v>-0.65498803811797757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9.5" customHeight="1">
      <c r="A7" s="123">
        <v>3</v>
      </c>
      <c r="B7" s="214" t="s">
        <v>6</v>
      </c>
      <c r="C7" s="119">
        <f>mm!O7</f>
        <v>1041.847133757962</v>
      </c>
      <c r="D7" s="367">
        <f>pH!Q7</f>
        <v>4.6913066986895178</v>
      </c>
      <c r="E7" s="367">
        <f>EC!Q7</f>
        <v>2.3865352142813472</v>
      </c>
      <c r="F7" s="119">
        <f>'SO4'!Q7</f>
        <v>22.953469207882453</v>
      </c>
      <c r="G7" s="119">
        <f>'NO3'!Q7</f>
        <v>12.946183640426215</v>
      </c>
      <c r="H7" s="119">
        <f>Cl!Q7</f>
        <v>63.177361469186337</v>
      </c>
      <c r="I7" s="119">
        <f>'NH4'!Q7</f>
        <v>24.292946275125153</v>
      </c>
      <c r="J7" s="119">
        <f>Na!Q7</f>
        <v>51.187352310272679</v>
      </c>
      <c r="K7" s="119">
        <f>K!Q7</f>
        <v>1.820411480603735</v>
      </c>
      <c r="L7" s="119">
        <f>Ca!Q7</f>
        <v>6.3733951824906763</v>
      </c>
      <c r="M7" s="119">
        <f>Mg!Q7</f>
        <v>6.9071244966036849</v>
      </c>
      <c r="N7" s="119">
        <f>H!Q7</f>
        <v>20.356040267711023</v>
      </c>
      <c r="O7" s="291">
        <f>'A+C'!Q7</f>
        <v>370.12785982001066</v>
      </c>
      <c r="P7" s="292">
        <f>'R1'!Q7</f>
        <v>1.4445278693297789</v>
      </c>
      <c r="Q7" s="368">
        <f>'R2'!Q7</f>
        <v>-3.1984161520349903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131">
        <f>mm!O8</f>
        <v>1085.2800763844682</v>
      </c>
      <c r="D8" s="369">
        <f>pH!Q8</f>
        <v>5.2980087400247955</v>
      </c>
      <c r="E8" s="369">
        <f>EC!Q8</f>
        <v>1.1796077332512211</v>
      </c>
      <c r="F8" s="131">
        <f>'SO4'!Q8</f>
        <v>15.140905291866455</v>
      </c>
      <c r="G8" s="131">
        <f>'NO3'!Q8</f>
        <v>13.333728060528749</v>
      </c>
      <c r="H8" s="131">
        <f>Cl!Q8</f>
        <v>19.746534993181726</v>
      </c>
      <c r="I8" s="131">
        <f>'NH4'!Q8</f>
        <v>23.610418334579698</v>
      </c>
      <c r="J8" s="131">
        <f>Na!Q8</f>
        <v>18.781054854176752</v>
      </c>
      <c r="K8" s="131">
        <f>K!Q8</f>
        <v>2.2097851874660925</v>
      </c>
      <c r="L8" s="131">
        <f>Ca!Q8</f>
        <v>6.0469696036598783</v>
      </c>
      <c r="M8" s="131">
        <f>Mg!Q8</f>
        <v>2.7147031481400026</v>
      </c>
      <c r="N8" s="131">
        <f>H!Q8</f>
        <v>5.0349047611593072</v>
      </c>
      <c r="O8" s="302">
        <f>'A+C'!Q8</f>
        <v>220.47737280295595</v>
      </c>
      <c r="P8" s="292">
        <f>'R1'!Q8</f>
        <v>3.7627052221402217</v>
      </c>
      <c r="Q8" s="368">
        <f>'R2'!Q8</f>
        <v>-4.8392692463252827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131">
        <f>mm!O9</f>
        <v>330</v>
      </c>
      <c r="D9" s="369">
        <f>pH!Q9</f>
        <v>4.4276041287712049</v>
      </c>
      <c r="E9" s="369">
        <f>EC!Q9</f>
        <v>6.0617272727272722</v>
      </c>
      <c r="F9" s="131">
        <f>'SO4'!Q9</f>
        <v>39.892424242424241</v>
      </c>
      <c r="G9" s="131">
        <f>'NO3'!Q9</f>
        <v>29.175151515151512</v>
      </c>
      <c r="H9" s="131">
        <f>Cl!Q9</f>
        <v>281.82545454545453</v>
      </c>
      <c r="I9" s="131">
        <f>'NH4'!Q9</f>
        <v>25.577575757575755</v>
      </c>
      <c r="J9" s="131">
        <f>Na!Q9</f>
        <v>246.36303030303031</v>
      </c>
      <c r="K9" s="131">
        <f>K!Q9</f>
        <v>6.7258787878787878</v>
      </c>
      <c r="L9" s="131">
        <f>Ca!Q9</f>
        <v>9.3223636363636366</v>
      </c>
      <c r="M9" s="131">
        <f>Mg!Q9</f>
        <v>25.106757575757573</v>
      </c>
      <c r="N9" s="131">
        <f>H!Q9</f>
        <v>37.359054057379687</v>
      </c>
      <c r="O9" s="302">
        <f>'A+C'!Q9</f>
        <v>892.30571137125366</v>
      </c>
      <c r="P9" s="292">
        <f>'R1'!Q9</f>
        <v>0.84353023684794848</v>
      </c>
      <c r="Q9" s="368">
        <f>'R2'!Q9</f>
        <v>0.14248240659625167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119">
        <f>mm!O10</f>
        <v>1229.8579617834396</v>
      </c>
      <c r="D10" s="367">
        <f>pH!Q10</f>
        <v>4.6469066312005491</v>
      </c>
      <c r="E10" s="367">
        <f>EC!Q10</f>
        <v>2.1185539109948488</v>
      </c>
      <c r="F10" s="119">
        <f>'SO4'!Q10</f>
        <v>21.584976892856716</v>
      </c>
      <c r="G10" s="119">
        <f>'NO3'!Q10</f>
        <v>17.932142295522176</v>
      </c>
      <c r="H10" s="119">
        <f>Cl!Q10</f>
        <v>43.511620714558582</v>
      </c>
      <c r="I10" s="119">
        <f>'NH4'!Q10</f>
        <v>24.196685582342987</v>
      </c>
      <c r="J10" s="119">
        <f>Na!Q10</f>
        <v>35.488017112669667</v>
      </c>
      <c r="K10" s="119">
        <f>K!Q10</f>
        <v>1.5824038859761267</v>
      </c>
      <c r="L10" s="119">
        <f>Ca!Q10</f>
        <v>9.7855099952003961</v>
      </c>
      <c r="M10" s="119">
        <f>Mg!Q10</f>
        <v>4.7267445662290424</v>
      </c>
      <c r="N10" s="119">
        <f>H!Q10</f>
        <v>22.547239022517534</v>
      </c>
      <c r="O10" s="291">
        <f>'A+C'!Q10</f>
        <v>309.30739150274258</v>
      </c>
      <c r="P10" s="292">
        <f>'R1'!Q10</f>
        <v>3.8425047472934613</v>
      </c>
      <c r="Q10" s="368">
        <f>'R2'!Q10</f>
        <v>0.99641567416040566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119">
        <f>mm!O11</f>
        <v>1363.5</v>
      </c>
      <c r="D11" s="367">
        <f>pH!Q11</f>
        <v>4.7496613027330508</v>
      </c>
      <c r="E11" s="367">
        <f>EC!Q11</f>
        <v>1.5114448111477814</v>
      </c>
      <c r="F11" s="119">
        <f>'SO4'!Q11</f>
        <v>15.22856618995233</v>
      </c>
      <c r="G11" s="119">
        <f>'NO3'!Q11</f>
        <v>16.00861752841951</v>
      </c>
      <c r="H11" s="119">
        <f>Cl!Q11</f>
        <v>30.482948294829484</v>
      </c>
      <c r="I11" s="119">
        <f>'NH4'!Q11</f>
        <v>13.233406674000737</v>
      </c>
      <c r="J11" s="119">
        <f>Na!Q11</f>
        <v>26.192665933259992</v>
      </c>
      <c r="K11" s="119">
        <f>K!Q11</f>
        <v>1.0800513384671802</v>
      </c>
      <c r="L11" s="119">
        <f>Ca!Q11</f>
        <v>4.8303263659699311</v>
      </c>
      <c r="M11" s="119">
        <f>Mg!Q11</f>
        <v>3.6558489182251566</v>
      </c>
      <c r="N11" s="119">
        <f>H!Q11</f>
        <v>17.796667942269284</v>
      </c>
      <c r="O11" s="291">
        <f>'A+C'!Q11</f>
        <v>300.20390589454695</v>
      </c>
      <c r="P11" s="292">
        <f>'R1'!Q11</f>
        <v>-2.0822473307240137</v>
      </c>
      <c r="Q11" s="368">
        <f>'R2'!Q11</f>
        <v>0.32731338045661323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119">
        <f>mm!O13</f>
        <v>1576.2079617834393</v>
      </c>
      <c r="D12" s="367">
        <f>pH!Q13</f>
        <v>4.5627696517618936</v>
      </c>
      <c r="E12" s="367">
        <f>EC!Q13</f>
        <v>4.7569747153785409</v>
      </c>
      <c r="F12" s="119">
        <f>'SO4'!Q13</f>
        <v>35.541399995303159</v>
      </c>
      <c r="G12" s="119">
        <f>'NO3'!Q13</f>
        <v>24.60913948713679</v>
      </c>
      <c r="H12" s="119">
        <f>Cl!Q13</f>
        <v>197.06350365232902</v>
      </c>
      <c r="I12" s="119">
        <f>'NH4'!Q13</f>
        <v>26.441388842716396</v>
      </c>
      <c r="J12" s="119">
        <f>Na!Q13</f>
        <v>174.59752844676032</v>
      </c>
      <c r="K12" s="119">
        <f>K!Q13</f>
        <v>4.9007025423073136</v>
      </c>
      <c r="L12" s="119">
        <f>Ca!Q13</f>
        <v>13.67063528890251</v>
      </c>
      <c r="M12" s="119">
        <f>Mg!Q13</f>
        <v>20.715078415984713</v>
      </c>
      <c r="N12" s="119">
        <f>H!Q13</f>
        <v>27.367198878562892</v>
      </c>
      <c r="O12" s="291">
        <f>'A+C'!Q13</f>
        <v>603.22710987388166</v>
      </c>
      <c r="P12" s="306">
        <f>'R1'!Q13</f>
        <v>2.047060471386446</v>
      </c>
      <c r="Q12" s="370">
        <f>'R2'!Q13</f>
        <v>-1.1707260688526049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49" t="s">
        <v>15</v>
      </c>
      <c r="C13" s="147">
        <f>mm!O14</f>
        <v>1652.1000000000004</v>
      </c>
      <c r="D13" s="371">
        <f>pH!Q14</f>
        <v>4.5004117557692762</v>
      </c>
      <c r="E13" s="371">
        <f>EC!Q14</f>
        <v>2.4150626475394947</v>
      </c>
      <c r="F13" s="147">
        <f>'SO4'!Q14</f>
        <v>23.138070334725498</v>
      </c>
      <c r="G13" s="147">
        <f>'NO3'!Q14</f>
        <v>29.613449549058764</v>
      </c>
      <c r="H13" s="147">
        <f>Cl!Q14</f>
        <v>16.486521397009863</v>
      </c>
      <c r="I13" s="147">
        <f>'NH4'!Q14</f>
        <v>35.045362871496877</v>
      </c>
      <c r="J13" s="147">
        <f>Na!Q14</f>
        <v>12.484230373464074</v>
      </c>
      <c r="K13" s="147">
        <f>K!Q14</f>
        <v>2.1395623751588881</v>
      </c>
      <c r="L13" s="147">
        <f>Ca!Q14</f>
        <v>7.2462199624720034</v>
      </c>
      <c r="M13" s="147">
        <f>Mg!Q14</f>
        <v>2.1703547000786871</v>
      </c>
      <c r="N13" s="147">
        <f>H!Q14</f>
        <v>31.592809170269685</v>
      </c>
      <c r="O13" s="307">
        <f>'A+C'!Q14</f>
        <v>267.56797313734933</v>
      </c>
      <c r="P13" s="308">
        <f>'R1'!Q14</f>
        <v>5.0883903035819822</v>
      </c>
      <c r="Q13" s="372">
        <f>'R2'!Q14</f>
        <v>-2.0231057467311864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157">
        <f>mm!O14</f>
        <v>1652.1000000000004</v>
      </c>
      <c r="D14" s="373">
        <f>pH!Q14</f>
        <v>4.5004117557692762</v>
      </c>
      <c r="E14" s="373">
        <f>EC!Q14</f>
        <v>2.4150626475394947</v>
      </c>
      <c r="F14" s="157">
        <f>'SO4'!Q14</f>
        <v>23.138070334725498</v>
      </c>
      <c r="G14" s="157">
        <f>'NO3'!Q14</f>
        <v>29.613449549058764</v>
      </c>
      <c r="H14" s="157">
        <f>Cl!Q14</f>
        <v>16.486521397009863</v>
      </c>
      <c r="I14" s="157">
        <f>'NH4'!Q14</f>
        <v>35.045362871496877</v>
      </c>
      <c r="J14" s="157">
        <f>Na!Q14</f>
        <v>12.484230373464074</v>
      </c>
      <c r="K14" s="157">
        <f>K!Q14</f>
        <v>2.1395623751588881</v>
      </c>
      <c r="L14" s="157">
        <f>Ca!Q14</f>
        <v>7.2462199624720034</v>
      </c>
      <c r="M14" s="157">
        <f>Mg!Q14</f>
        <v>2.1703547000786871</v>
      </c>
      <c r="N14" s="157">
        <f>H!Q14</f>
        <v>31.592809170269685</v>
      </c>
      <c r="O14" s="311">
        <f>'A+C'!Q14</f>
        <v>267.56797313734933</v>
      </c>
      <c r="P14" s="312">
        <f>'R1'!Q14</f>
        <v>5.0883903035819822</v>
      </c>
      <c r="Q14" s="366">
        <f>'R2'!Q14</f>
        <v>-2.0231057467311864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119">
        <f>mm!O15</f>
        <v>1311.8471337579617</v>
      </c>
      <c r="D15" s="367">
        <f>pH!Q15</f>
        <v>4.5963231467654024</v>
      </c>
      <c r="E15" s="367">
        <f>EC!Q15</f>
        <v>1.8938424936880949</v>
      </c>
      <c r="F15" s="119">
        <f>'SO4'!Q15</f>
        <v>20.338519651345958</v>
      </c>
      <c r="G15" s="119">
        <f>'NO3'!Q15</f>
        <v>22.696096260481362</v>
      </c>
      <c r="H15" s="119">
        <f>Cl!Q15</f>
        <v>22.630327112416694</v>
      </c>
      <c r="I15" s="119">
        <f>'NH4'!Q15</f>
        <v>22.922723246371223</v>
      </c>
      <c r="J15" s="119">
        <f>Na!Q15</f>
        <v>19.367772945603363</v>
      </c>
      <c r="K15" s="119">
        <f>K!Q15</f>
        <v>0.98961435165569855</v>
      </c>
      <c r="L15" s="119">
        <f>Ca!Q15</f>
        <v>5.5049882755367117</v>
      </c>
      <c r="M15" s="119">
        <f>Mg!Q15</f>
        <v>2.2744500081773666</v>
      </c>
      <c r="N15" s="119">
        <f>H!Q15</f>
        <v>25.332430115289121</v>
      </c>
      <c r="O15" s="291">
        <f>'A+C'!Q15</f>
        <v>242.50556924909347</v>
      </c>
      <c r="P15" s="292">
        <f>'R1'!Q15</f>
        <v>-1.2384065364939016</v>
      </c>
      <c r="Q15" s="368">
        <f>'R2'!Q15</f>
        <v>0.39247045477371995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119">
        <f>mm!O16</f>
        <v>1392.0382165605097</v>
      </c>
      <c r="D16" s="367">
        <f>pH!Q16</f>
        <v>4.6852274195601806</v>
      </c>
      <c r="E16" s="367">
        <f>EC!Q16</f>
        <v>2.2717124227865479</v>
      </c>
      <c r="F16" s="119">
        <f>'SO4'!Q16</f>
        <v>28.839526009277069</v>
      </c>
      <c r="G16" s="119">
        <f>'NO3'!Q16</f>
        <v>51.90500893742238</v>
      </c>
      <c r="H16" s="119">
        <f>Cl!Q16</f>
        <v>17.323563853181579</v>
      </c>
      <c r="I16" s="119">
        <f>'NH4'!Q16</f>
        <v>78.507762053972954</v>
      </c>
      <c r="J16" s="119">
        <f>Na!Q16</f>
        <v>12.09959787754496</v>
      </c>
      <c r="K16" s="119">
        <f>K!Q16</f>
        <v>3.4248631265940768</v>
      </c>
      <c r="L16" s="119">
        <f>Ca!Q16</f>
        <v>8.6663209842040931</v>
      </c>
      <c r="M16" s="119">
        <f>Mg!Q16</f>
        <v>3.9579985181042656</v>
      </c>
      <c r="N16" s="119">
        <f>H!Q16</f>
        <v>20.642988966517422</v>
      </c>
      <c r="O16" s="291">
        <f>'A+C'!Q16</f>
        <v>362.98330303092524</v>
      </c>
      <c r="P16" s="292">
        <f>'R1'!Q16</f>
        <v>3.068480401958066</v>
      </c>
      <c r="Q16" s="368">
        <f>'R2'!Q16</f>
        <v>2.973013831402568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119"/>
      <c r="D17" s="367"/>
      <c r="E17" s="367"/>
      <c r="F17" s="119"/>
      <c r="G17" s="119"/>
      <c r="H17" s="119"/>
      <c r="I17" s="119"/>
      <c r="J17" s="119"/>
      <c r="K17" s="119"/>
      <c r="L17" s="119"/>
      <c r="M17" s="119"/>
      <c r="N17" s="119"/>
      <c r="O17" s="291"/>
      <c r="P17" s="292"/>
      <c r="Q17" s="368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119">
        <f>mm!O18</f>
        <v>1615.6518471337579</v>
      </c>
      <c r="D18" s="367">
        <f>pH!Q18</f>
        <v>4.4239180816592727</v>
      </c>
      <c r="E18" s="367">
        <f>EC!Q18</f>
        <v>2.6433764987837534</v>
      </c>
      <c r="F18" s="119">
        <f>'SO4'!Q18</f>
        <v>23.039845368041416</v>
      </c>
      <c r="G18" s="119">
        <f>'NO3'!Q18</f>
        <v>41.275299365414455</v>
      </c>
      <c r="H18" s="119">
        <f>Cl!Q18</f>
        <v>19.33182527494273</v>
      </c>
      <c r="I18" s="119">
        <f>'NH4'!Q18</f>
        <v>41.185991183846177</v>
      </c>
      <c r="J18" s="119">
        <f>Na!Q18</f>
        <v>11.385172761899065</v>
      </c>
      <c r="K18" s="119">
        <f>K!Q18</f>
        <v>1.3591708499509298</v>
      </c>
      <c r="L18" s="119">
        <f>Ca!Q18</f>
        <v>8.3773602595559797</v>
      </c>
      <c r="M18" s="119">
        <f>Mg!Q18</f>
        <v>1.9299677169454477</v>
      </c>
      <c r="N18" s="119">
        <f>H!Q18</f>
        <v>37.677486104432241</v>
      </c>
      <c r="O18" s="291">
        <f>'A+C'!Q18</f>
        <v>367.57442971104183</v>
      </c>
      <c r="P18" s="292">
        <f>'R1'!Q18</f>
        <v>2.1818856789519261</v>
      </c>
      <c r="Q18" s="368">
        <f>'R2'!Q18</f>
        <v>-0.50862687095590664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119">
        <f>mm!O19</f>
        <v>1433.1210191082803</v>
      </c>
      <c r="D19" s="367">
        <f>pH!Q19</f>
        <v>4.5943382482074009</v>
      </c>
      <c r="E19" s="367">
        <f>EC!Q19</f>
        <v>2.2691560000000002</v>
      </c>
      <c r="F19" s="119">
        <f>'SO4'!Q19</f>
        <v>30.764051698067146</v>
      </c>
      <c r="G19" s="119">
        <f>'NO3'!Q19</f>
        <v>22.54491030441212</v>
      </c>
      <c r="H19" s="119">
        <f>Cl!Q19</f>
        <v>43.132523936847399</v>
      </c>
      <c r="I19" s="119">
        <f>'NH4'!Q19</f>
        <v>30.067026276800128</v>
      </c>
      <c r="J19" s="119">
        <f>Na!Q19</f>
        <v>25.35820420798672</v>
      </c>
      <c r="K19" s="119">
        <f>K!Q19</f>
        <v>1.8786256950939744</v>
      </c>
      <c r="L19" s="119">
        <f>Ca!Q19</f>
        <v>12.871673320026614</v>
      </c>
      <c r="M19" s="119">
        <f>Mg!Q19</f>
        <v>4.4111922215035824</v>
      </c>
      <c r="N19" s="119">
        <f>H!Q19</f>
        <v>25.448474381166971</v>
      </c>
      <c r="O19" s="291">
        <f>'A+C'!Q19</f>
        <v>287.08732602828167</v>
      </c>
      <c r="P19" s="292">
        <f>'R1'!Q19</f>
        <v>-4.366946711834534</v>
      </c>
      <c r="Q19" s="368">
        <f>'R2'!Q19</f>
        <v>4.7827022540294708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119">
        <f>mm!O20</f>
        <v>2229.936305732484</v>
      </c>
      <c r="D20" s="367">
        <f>pH!Q20</f>
        <v>4.5312723011219633</v>
      </c>
      <c r="E20" s="367">
        <f>EC!Q20</f>
        <v>2.4637660668380463</v>
      </c>
      <c r="F20" s="119">
        <f>'SO4'!Q20</f>
        <v>21.607939395725612</v>
      </c>
      <c r="G20" s="119">
        <f>'NO3'!Q20</f>
        <v>10.528614215542461</v>
      </c>
      <c r="H20" s="119">
        <f>Cl!Q20</f>
        <v>94.711651918566972</v>
      </c>
      <c r="I20" s="119">
        <f>'NH4'!Q20</f>
        <v>11.195751214522248</v>
      </c>
      <c r="J20" s="119">
        <f>Na!Q20</f>
        <v>75.13967477935455</v>
      </c>
      <c r="K20" s="119">
        <f>K!Q20</f>
        <v>2.1716024456878973</v>
      </c>
      <c r="L20" s="119">
        <f>Ca!Q20</f>
        <v>7.5219691294360738</v>
      </c>
      <c r="M20" s="119">
        <f>Mg!Q20</f>
        <v>9.3797313187762281</v>
      </c>
      <c r="N20" s="119">
        <f>H!Q20</f>
        <v>29.425760703687381</v>
      </c>
      <c r="O20" s="291">
        <f>'A+C'!Q20</f>
        <v>373.29909820116751</v>
      </c>
      <c r="P20" s="292">
        <f>'R1'!Q20</f>
        <v>-8.2345896881172276E-2</v>
      </c>
      <c r="Q20" s="368">
        <f>'R2'!Q20</f>
        <v>6.0110114397905283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119">
        <f>mm!O21</f>
        <v>1436.5286624203818</v>
      </c>
      <c r="D21" s="367">
        <f>pH!Q21</f>
        <v>4.6799114663472405</v>
      </c>
      <c r="E21" s="367">
        <f>EC!Q21</f>
        <v>1.8487820515662761</v>
      </c>
      <c r="F21" s="119">
        <f>'SO4'!Q21</f>
        <v>21.391069457068753</v>
      </c>
      <c r="G21" s="119">
        <f>'NO3'!Q21</f>
        <v>12.05007404615692</v>
      </c>
      <c r="H21" s="119">
        <f>Cl!Q21</f>
        <v>44.506293701642768</v>
      </c>
      <c r="I21" s="119">
        <f>'NH4'!Q21</f>
        <v>26.346447336333608</v>
      </c>
      <c r="J21" s="119">
        <f>Na!Q21</f>
        <v>30.644503957257193</v>
      </c>
      <c r="K21" s="119">
        <f>K!Q21</f>
        <v>4.8432626421619727</v>
      </c>
      <c r="L21" s="119">
        <f>Ca!Q21</f>
        <v>4.1305690912718651</v>
      </c>
      <c r="M21" s="119">
        <f>Mg!Q21</f>
        <v>4.7403509433125679</v>
      </c>
      <c r="N21" s="119">
        <f>H!Q21</f>
        <v>20.897220903840488</v>
      </c>
      <c r="O21" s="291">
        <f>'A+C'!Q21</f>
        <v>251.18402046211338</v>
      </c>
      <c r="P21" s="292">
        <f>'R1'!Q21</f>
        <v>0.67014903633298195</v>
      </c>
      <c r="Q21" s="368">
        <f>'R2'!Q21</f>
        <v>3.8272314284905895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119">
        <f>mm!O22</f>
        <v>1402.7070063694266</v>
      </c>
      <c r="D22" s="367">
        <f>pH!Q22</f>
        <v>4.6228357689891961</v>
      </c>
      <c r="E22" s="367">
        <f>EC!Q22</f>
        <v>2.5058145078896592</v>
      </c>
      <c r="F22" s="119">
        <f>'SO4'!Q22</f>
        <v>30.213045293181551</v>
      </c>
      <c r="G22" s="119">
        <f>'NO3'!Q22</f>
        <v>32.207852226289134</v>
      </c>
      <c r="H22" s="119">
        <f>Cl!Q22</f>
        <v>45.639215279145404</v>
      </c>
      <c r="I22" s="119">
        <f>'NH4'!Q22</f>
        <v>42.318894277395707</v>
      </c>
      <c r="J22" s="119">
        <f>Na!Q22</f>
        <v>36.696815208470561</v>
      </c>
      <c r="K22" s="119">
        <f>K!Q22</f>
        <v>2.1488427755965698</v>
      </c>
      <c r="L22" s="119">
        <f>Ca!Q22</f>
        <v>14.934029439965759</v>
      </c>
      <c r="M22" s="119">
        <f>Mg!Q22</f>
        <v>3.4668994999969636</v>
      </c>
      <c r="N22" s="119">
        <f>H!Q22</f>
        <v>23.832205278271378</v>
      </c>
      <c r="O22" s="291">
        <f>'A+C'!Q22</f>
        <v>320.88954217748204</v>
      </c>
      <c r="P22" s="292">
        <f>'R1'!Q22</f>
        <v>2.3386629530488718E-2</v>
      </c>
      <c r="Q22" s="368">
        <f>'R2'!Q22</f>
        <v>0.37258619076827704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119">
        <f>mm!O23</f>
        <v>1510.8180055390624</v>
      </c>
      <c r="D23" s="367">
        <f>pH!Q23</f>
        <v>4.4733566253023369</v>
      </c>
      <c r="E23" s="367">
        <f>EC!Q23</f>
        <v>3.0950319203822589</v>
      </c>
      <c r="F23" s="119">
        <f>'SO4'!Q23</f>
        <v>24.236315104420505</v>
      </c>
      <c r="G23" s="119">
        <f>'NO3'!Q23</f>
        <v>15.273217113606304</v>
      </c>
      <c r="H23" s="119">
        <f>Cl!Q23</f>
        <v>56.781053967971808</v>
      </c>
      <c r="I23" s="119">
        <f>'NH4'!Q23</f>
        <v>25.276085709743839</v>
      </c>
      <c r="J23" s="119">
        <f>Na!Q23</f>
        <v>33.689156352525963</v>
      </c>
      <c r="K23" s="119">
        <f>K!Q23</f>
        <v>1.3765355740784091</v>
      </c>
      <c r="L23" s="119">
        <f>Ca!Q23</f>
        <v>6.9951523326847056</v>
      </c>
      <c r="M23" s="119">
        <f>Mg!Q23</f>
        <v>4.1913735525227729</v>
      </c>
      <c r="N23" s="119">
        <f>H!Q23</f>
        <v>33.623535292435399</v>
      </c>
      <c r="O23" s="291">
        <f>'A+C'!Q23</f>
        <v>276.61519418476888</v>
      </c>
      <c r="P23" s="292">
        <f>'R1'!Q23</f>
        <v>2.8305293710187698</v>
      </c>
      <c r="Q23" s="368">
        <f>'R2'!Q23</f>
        <v>-5.4920896222915871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119">
        <f>mm!O24</f>
        <v>1720.2547770700639</v>
      </c>
      <c r="D24" s="367">
        <f>pH!Q24</f>
        <v>4.4465532531744048</v>
      </c>
      <c r="E24" s="367">
        <f>EC!Q24</f>
        <v>2.8501412544431273</v>
      </c>
      <c r="F24" s="119">
        <f>'SO4'!Q24</f>
        <v>25.113496001184831</v>
      </c>
      <c r="G24" s="119">
        <f>'NO3'!Q24</f>
        <v>21.460189573459715</v>
      </c>
      <c r="H24" s="119">
        <f>Cl!Q24</f>
        <v>52.593579680094784</v>
      </c>
      <c r="I24" s="119">
        <f>'NH4'!Q24</f>
        <v>36.748978080568719</v>
      </c>
      <c r="J24" s="119">
        <f>Na!Q24</f>
        <v>25.772737707345971</v>
      </c>
      <c r="K24" s="119">
        <f>K!Q24</f>
        <v>0.87266550651658759</v>
      </c>
      <c r="L24" s="119">
        <f>Ca!Q24</f>
        <v>5.2642281916469198</v>
      </c>
      <c r="M24" s="119">
        <f>Mg!Q24</f>
        <v>3.0905972304502369</v>
      </c>
      <c r="N24" s="119">
        <f>H!Q24</f>
        <v>35.764054401650313</v>
      </c>
      <c r="O24" s="291">
        <f>'A+C'!Q24</f>
        <v>287.59850466502422</v>
      </c>
      <c r="P24" s="306">
        <f>'R1'!Q24</f>
        <v>-2.1861028131075422</v>
      </c>
      <c r="Q24" s="370">
        <f>'R2'!Q24</f>
        <v>-2.9786239284137186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166">
        <f>mm!O25</f>
        <v>2352.0454519077002</v>
      </c>
      <c r="D25" s="374">
        <f>pH!Q25</f>
        <v>4.4968986289082595</v>
      </c>
      <c r="E25" s="374">
        <f>EC!Q25</f>
        <v>2.1921632753848992</v>
      </c>
      <c r="F25" s="166">
        <f>'SO4'!Q25</f>
        <v>21.877845159073921</v>
      </c>
      <c r="G25" s="166">
        <f>'NO3'!Q25</f>
        <v>18.307877883527301</v>
      </c>
      <c r="H25" s="166">
        <f>Cl!Q25</f>
        <v>28.865639457059952</v>
      </c>
      <c r="I25" s="166">
        <f>'NH4'!Q25</f>
        <v>10.552527586464105</v>
      </c>
      <c r="J25" s="166">
        <f>Na!Q25</f>
        <v>16.515124146633497</v>
      </c>
      <c r="K25" s="166">
        <f>K!Q25</f>
        <v>1.0104607062799518</v>
      </c>
      <c r="L25" s="166">
        <f>Ca!Q25</f>
        <v>8.9803716032167991</v>
      </c>
      <c r="M25" s="166">
        <f>Mg!Q25</f>
        <v>2.760469156165648</v>
      </c>
      <c r="N25" s="166">
        <f>H!Q25</f>
        <v>31.849408497375713</v>
      </c>
      <c r="O25" s="305">
        <f>'A+C'!Q25</f>
        <v>185.07236421193213</v>
      </c>
      <c r="P25" s="308">
        <f>'R1'!Q25</f>
        <v>-5.3054998147310286</v>
      </c>
      <c r="Q25" s="372">
        <f>'R2'!Q25</f>
        <v>-3.6141871624399715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122">
        <f>mm!O26</f>
        <v>1957.8</v>
      </c>
      <c r="D26" s="365">
        <f>pH!Q26</f>
        <v>4.7803232557661817</v>
      </c>
      <c r="E26" s="365">
        <f>EC!Q26</f>
        <v>3.344576054755338</v>
      </c>
      <c r="F26" s="122">
        <f>'SO4'!Q26</f>
        <v>29.94653182143222</v>
      </c>
      <c r="G26" s="122">
        <f>'NO3'!Q26</f>
        <v>21.740652773521294</v>
      </c>
      <c r="H26" s="122">
        <f>Cl!Q26</f>
        <v>133.97049238941671</v>
      </c>
      <c r="I26" s="122">
        <f>'NH4'!Q26</f>
        <v>25.10801409745633</v>
      </c>
      <c r="J26" s="122">
        <f>Na!Q26</f>
        <v>111.85089896822964</v>
      </c>
      <c r="K26" s="122">
        <f>K!Q26</f>
        <v>4.1411686586985397</v>
      </c>
      <c r="L26" s="122">
        <f>Ca!Q26</f>
        <v>16.542445602206559</v>
      </c>
      <c r="M26" s="122">
        <f>Mg!Q26</f>
        <v>14.754571457758709</v>
      </c>
      <c r="N26" s="122">
        <f>H!Q26</f>
        <v>16.583520968307681</v>
      </c>
      <c r="O26" s="294">
        <f>'A+C'!Q26</f>
        <v>404.80189146575862</v>
      </c>
      <c r="P26" s="312">
        <f>'R1'!Q26</f>
        <v>0.93505665188916254</v>
      </c>
      <c r="Q26" s="366">
        <f>'R2'!Q26</f>
        <v>5.6885402398613538E-4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119">
        <f>mm!O27</f>
        <v>2336.7765364524439</v>
      </c>
      <c r="D27" s="367">
        <f>pH!Q27</f>
        <v>4.6017803090919021</v>
      </c>
      <c r="E27" s="367">
        <f>EC!Q27</f>
        <v>3.7749714624312105</v>
      </c>
      <c r="F27" s="119">
        <f>'SO4'!Q27</f>
        <v>29.302166505639018</v>
      </c>
      <c r="G27" s="119">
        <f>'NO3'!Q27</f>
        <v>20.884528030550122</v>
      </c>
      <c r="H27" s="119">
        <f>Cl!Q27</f>
        <v>141.43456214465769</v>
      </c>
      <c r="I27" s="119">
        <f>'NH4'!Q27</f>
        <v>19.626927417389666</v>
      </c>
      <c r="J27" s="119">
        <f>Na!Q27</f>
        <v>130.37125084553807</v>
      </c>
      <c r="K27" s="119">
        <f>K!Q27</f>
        <v>3.8654593219670565</v>
      </c>
      <c r="L27" s="119">
        <f>Ca!Q27</f>
        <v>12.345398561564824</v>
      </c>
      <c r="M27" s="119">
        <f>Mg!Q27</f>
        <v>14.065069143560702</v>
      </c>
      <c r="N27" s="119">
        <f>H!Q27</f>
        <v>25.016104988874805</v>
      </c>
      <c r="O27" s="291">
        <f>'A+C'!Q27</f>
        <v>425.73366241630401</v>
      </c>
      <c r="P27" s="292">
        <f>'R1'!Q27</f>
        <v>2.7776796449789427</v>
      </c>
      <c r="Q27" s="368">
        <f>'R2'!Q27</f>
        <v>-2.0498180762472153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119">
        <f>mm!O28</f>
        <v>2601.1139401654991</v>
      </c>
      <c r="D28" s="367">
        <f>pH!Q28</f>
        <v>4.6691440394217967</v>
      </c>
      <c r="E28" s="367">
        <f>EC!Q28</f>
        <v>3.4734046276016501</v>
      </c>
      <c r="F28" s="119">
        <f>'SO4'!Q28</f>
        <v>28.429883261733181</v>
      </c>
      <c r="G28" s="119">
        <f>'NO3'!Q28</f>
        <v>19.89713366522167</v>
      </c>
      <c r="H28" s="119">
        <f>Cl!Q28</f>
        <v>132.55196533686589</v>
      </c>
      <c r="I28" s="119">
        <f>'NH4'!Q28</f>
        <v>19.37620752797217</v>
      </c>
      <c r="J28" s="119">
        <f>Na!Q28</f>
        <v>121.3289677167228</v>
      </c>
      <c r="K28" s="119">
        <f>K!Q28</f>
        <v>4.1646825121763227</v>
      </c>
      <c r="L28" s="119">
        <f>Ca!Q28</f>
        <v>12.326506945485981</v>
      </c>
      <c r="M28" s="119">
        <f>Mg!Q28</f>
        <v>13.641315428294575</v>
      </c>
      <c r="N28" s="119">
        <f>H!Q28</f>
        <v>21.421800013864647</v>
      </c>
      <c r="O28" s="291">
        <f>'A+C'!Q28</f>
        <v>410.97582648874049</v>
      </c>
      <c r="P28" s="292">
        <f>'R1'!Q28</f>
        <v>1.8743821435454215</v>
      </c>
      <c r="Q28" s="368">
        <f>'R2'!Q28</f>
        <v>-1.3080762458196828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119">
        <f>mm!O29</f>
        <v>1908.6624203821657</v>
      </c>
      <c r="D29" s="367">
        <f>pH!Q29</f>
        <v>4.4343551782105477</v>
      </c>
      <c r="E29" s="367">
        <f>EC!Q29</f>
        <v>3.7077164119335242</v>
      </c>
      <c r="F29" s="119">
        <f>'SO4'!Q29</f>
        <v>65.73587065340719</v>
      </c>
      <c r="G29" s="119">
        <f>'NO3'!Q29</f>
        <v>23.234338917439761</v>
      </c>
      <c r="H29" s="119">
        <f>Cl!Q29</f>
        <v>142.44835146499364</v>
      </c>
      <c r="I29" s="119">
        <f>'NH4'!Q29</f>
        <v>26.99406994593873</v>
      </c>
      <c r="J29" s="119">
        <f>Na!Q29</f>
        <v>127.35624874858172</v>
      </c>
      <c r="K29" s="119">
        <f>K!Q29</f>
        <v>4.0173796969899209</v>
      </c>
      <c r="L29" s="119">
        <f>Ca!Q29</f>
        <v>27.581575785890674</v>
      </c>
      <c r="M29" s="119">
        <f>Mg!Q29</f>
        <v>33.241436961890138</v>
      </c>
      <c r="N29" s="119">
        <f>H!Q29</f>
        <v>36.782803051741702</v>
      </c>
      <c r="O29" s="291">
        <f>'A+C'!Q29</f>
        <v>561.55661421858497</v>
      </c>
      <c r="P29" s="292">
        <f>'R1'!Q29</f>
        <v>1.1326249746936721</v>
      </c>
      <c r="Q29" s="368">
        <f>'R2'!Q29</f>
        <v>14.782255906122012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119">
        <f>mm!O30</f>
        <v>2757.352005092298</v>
      </c>
      <c r="D30" s="367">
        <f>pH!Q30</f>
        <v>4.5117291156474062</v>
      </c>
      <c r="E30" s="367">
        <f>EC!Q30</f>
        <v>2.1285873078166118</v>
      </c>
      <c r="F30" s="119">
        <f>'SO4'!Q30</f>
        <v>20.393869753912927</v>
      </c>
      <c r="G30" s="119">
        <f>'NO3'!Q30</f>
        <v>23.670591901749841</v>
      </c>
      <c r="H30" s="119">
        <f>Cl!Q30</f>
        <v>21.512776443972481</v>
      </c>
      <c r="I30" s="119">
        <f>'NH4'!Q30</f>
        <v>23.5723717623159</v>
      </c>
      <c r="J30" s="119">
        <f>Na!Q30</f>
        <v>19.069254120688861</v>
      </c>
      <c r="K30" s="119">
        <f>K!Q30</f>
        <v>3.1574934207488798</v>
      </c>
      <c r="L30" s="119">
        <f>Ca!Q30</f>
        <v>6.7137321667667011</v>
      </c>
      <c r="M30" s="119">
        <f>Mg!Q30</f>
        <v>2.8903146497991594</v>
      </c>
      <c r="N30" s="119">
        <f>H!Q30</f>
        <v>30.780160802423069</v>
      </c>
      <c r="O30" s="291">
        <f>'A+C'!Q30</f>
        <v>219.14549559525838</v>
      </c>
      <c r="P30" s="292">
        <f>'R1'!Q30</f>
        <v>4.9135786741649286</v>
      </c>
      <c r="Q30" s="368">
        <f>'R2'!Q30</f>
        <v>-0.21609496969263661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119">
        <f>mm!O31</f>
        <v>1705.9808917197454</v>
      </c>
      <c r="D31" s="367">
        <f>pH!Q31</f>
        <v>4.6769930379694271</v>
      </c>
      <c r="E31" s="367">
        <f>EC!Q31</f>
        <v>1.9097213115933038</v>
      </c>
      <c r="F31" s="119">
        <f>'SO4'!Q31</f>
        <v>18.637065069466882</v>
      </c>
      <c r="G31" s="119">
        <f>'NO3'!Q31</f>
        <v>16.90031287703113</v>
      </c>
      <c r="H31" s="119">
        <f>Cl!Q31</f>
        <v>40.892580915646235</v>
      </c>
      <c r="I31" s="119">
        <f>'NH4'!Q31</f>
        <v>17.094317178573498</v>
      </c>
      <c r="J31" s="119">
        <f>Na!Q31</f>
        <v>33.861971132399717</v>
      </c>
      <c r="K31" s="119">
        <f>K!Q31</f>
        <v>2.0906594896796791</v>
      </c>
      <c r="L31" s="119">
        <f>Ca!Q31</f>
        <v>7.0787452517710321</v>
      </c>
      <c r="M31" s="119">
        <f>Mg!Q31</f>
        <v>4.6204088651947979</v>
      </c>
      <c r="N31" s="119">
        <f>H!Q31</f>
        <v>21.038121650101189</v>
      </c>
      <c r="O31" s="291">
        <f>'A+C'!Q31</f>
        <v>209.17975658889569</v>
      </c>
      <c r="P31" s="292">
        <f>'R1'!Q31</f>
        <v>1.581086957925496</v>
      </c>
      <c r="Q31" s="368">
        <f>'R2'!Q31</f>
        <v>-0.28709009153039944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119">
        <f>mm!O32</f>
        <v>1990.5414012738854</v>
      </c>
      <c r="D32" s="367">
        <f>pH!Q32</f>
        <v>4.5116307974390821</v>
      </c>
      <c r="E32" s="367">
        <f>EC!Q32</f>
        <v>2.4264313712941781</v>
      </c>
      <c r="F32" s="119">
        <f>'SO4'!Q32</f>
        <v>24.84286170263827</v>
      </c>
      <c r="G32" s="119">
        <f>'NO3'!Q32</f>
        <v>19.363278722621317</v>
      </c>
      <c r="H32" s="119">
        <f>Cl!Q32</f>
        <v>24.023634705534132</v>
      </c>
      <c r="I32" s="119">
        <f>'NH4'!Q32</f>
        <v>30.825864198518474</v>
      </c>
      <c r="J32" s="119">
        <f>Na!Q32</f>
        <v>22.583649104842962</v>
      </c>
      <c r="K32" s="119">
        <f>K!Q32</f>
        <v>2.3957739628497832</v>
      </c>
      <c r="L32" s="119">
        <f>Ca!Q32</f>
        <v>7.8551432731228905</v>
      </c>
      <c r="M32" s="119">
        <f>Mg!Q32</f>
        <v>4.0307718829496189</v>
      </c>
      <c r="N32" s="119">
        <f>H!Q32</f>
        <v>30.787129789975054</v>
      </c>
      <c r="O32" s="291">
        <f>'A+C'!Q32</f>
        <v>287.23050350370482</v>
      </c>
      <c r="P32" s="292">
        <f>'R1'!Q32</f>
        <v>8.9587913282339553</v>
      </c>
      <c r="Q32" s="368">
        <f>'R2'!Q32</f>
        <v>-2.5554417644012877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119">
        <f>mm!O33</f>
        <v>1909.4623905777494</v>
      </c>
      <c r="D33" s="367">
        <f>pH!Q33</f>
        <v>4.7373584976335241</v>
      </c>
      <c r="E33" s="367">
        <f>EC!Q33</f>
        <v>1.4610966227412374</v>
      </c>
      <c r="F33" s="119">
        <f>'SO4'!Q33</f>
        <v>15.478773546179768</v>
      </c>
      <c r="G33" s="119">
        <f>'NO3'!Q33</f>
        <v>16.177808779322998</v>
      </c>
      <c r="H33" s="119">
        <f>Cl!Q33</f>
        <v>12.710905418966217</v>
      </c>
      <c r="I33" s="119">
        <f>'NH4'!Q33</f>
        <v>15.294632907626214</v>
      </c>
      <c r="J33" s="119">
        <f>Na!Q33</f>
        <v>8.1083082571493659</v>
      </c>
      <c r="K33" s="119">
        <f>K!Q33</f>
        <v>0.80938936504735903</v>
      </c>
      <c r="L33" s="119">
        <f>Ca!Q33</f>
        <v>3.9623379939314205</v>
      </c>
      <c r="M33" s="119">
        <f>Mg!Q33</f>
        <v>1.655914089180655</v>
      </c>
      <c r="N33" s="119">
        <f>H!Q33</f>
        <v>18.308025234908857</v>
      </c>
      <c r="O33" s="291">
        <f>'A+C'!Q33</f>
        <v>197.01722612251072</v>
      </c>
      <c r="P33" s="292">
        <f>'R1'!Q33</f>
        <v>-5.221692062953819</v>
      </c>
      <c r="Q33" s="368">
        <f>'R2'!Q33</f>
        <v>-5.4479818125786581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119">
        <f>mm!O34</f>
        <v>1626.0828025477704</v>
      </c>
      <c r="D34" s="367">
        <f>pH!Q34</f>
        <v>4.6293179352137557</v>
      </c>
      <c r="E34" s="367">
        <f>EC!Q34</f>
        <v>1.9436334436632137</v>
      </c>
      <c r="F34" s="119">
        <f>'SO4'!Q34</f>
        <v>20.958953955228271</v>
      </c>
      <c r="G34" s="119">
        <f>'NO3'!Q34</f>
        <v>22.033503593881587</v>
      </c>
      <c r="H34" s="119">
        <f>Cl!Q34</f>
        <v>11.66412836130751</v>
      </c>
      <c r="I34" s="119">
        <f>'NH4'!Q34</f>
        <v>23.820163732153006</v>
      </c>
      <c r="J34" s="119">
        <f>Na!Q34</f>
        <v>10.217480561703129</v>
      </c>
      <c r="K34" s="119">
        <f>K!Q34</f>
        <v>1.0394788382067806</v>
      </c>
      <c r="L34" s="119">
        <f>Ca!Q34</f>
        <v>6.0222291858438286</v>
      </c>
      <c r="M34" s="119">
        <f>Mg!Q34</f>
        <v>1.9218286687949242</v>
      </c>
      <c r="N34" s="119">
        <f>H!Q34</f>
        <v>23.479133478400168</v>
      </c>
      <c r="O34" s="291">
        <f>'A+C'!Q34</f>
        <v>196.06169298804238</v>
      </c>
      <c r="P34" s="292">
        <f>'R1'!Q34</f>
        <v>-0.85215092986211971</v>
      </c>
      <c r="Q34" s="368">
        <f>'R2'!Q34</f>
        <v>-5.0549615426847909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119">
        <f>mm!O35</f>
        <v>839.83333333333326</v>
      </c>
      <c r="D35" s="367">
        <f>pH!Q35</f>
        <v>4.5734746793329819</v>
      </c>
      <c r="E35" s="367">
        <f>EC!Q35</f>
        <v>2.147553085929748</v>
      </c>
      <c r="F35" s="119">
        <f>'SO4'!Q35</f>
        <v>19.534553681285971</v>
      </c>
      <c r="G35" s="119">
        <f>'NO3'!Q35</f>
        <v>22.438690216312761</v>
      </c>
      <c r="H35" s="119">
        <f>Cl!Q35</f>
        <v>27.490585433617781</v>
      </c>
      <c r="I35" s="119">
        <f>'NH4'!Q35</f>
        <v>14.443595951577695</v>
      </c>
      <c r="J35" s="119">
        <f>Na!Q35</f>
        <v>21.190077396308794</v>
      </c>
      <c r="K35" s="119">
        <f>K!Q35</f>
        <v>2.2394324270688633</v>
      </c>
      <c r="L35" s="119">
        <f>Ca!Q35</f>
        <v>6.9580392935106188</v>
      </c>
      <c r="M35" s="119">
        <f>Mg!Q35</f>
        <v>3.1606826751339554</v>
      </c>
      <c r="N35" s="119">
        <f>H!Q35</f>
        <v>26.700864366154875</v>
      </c>
      <c r="O35" s="291">
        <f>'A+C'!Q35</f>
        <v>181.39886526603945</v>
      </c>
      <c r="P35" s="292">
        <f>'R1'!Q35</f>
        <v>-1.7211645034418286</v>
      </c>
      <c r="Q35" s="368">
        <f>'R2'!Q35</f>
        <v>-4.8965690222888432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119">
        <f>mm!O36</f>
        <v>1554.0127388535034</v>
      </c>
      <c r="D36" s="367">
        <f>pH!Q36</f>
        <v>4.6076461758163649</v>
      </c>
      <c r="E36" s="367">
        <f>EC!Q36</f>
        <v>1.6987130092630542</v>
      </c>
      <c r="F36" s="119">
        <f>'SO4'!Q36</f>
        <v>14.996614886466098</v>
      </c>
      <c r="G36" s="119">
        <f>'NO3'!Q36</f>
        <v>20.221826379211407</v>
      </c>
      <c r="H36" s="119">
        <f>Cl!Q36</f>
        <v>13.602731166489054</v>
      </c>
      <c r="I36" s="119">
        <f>'NH4'!Q36</f>
        <v>15.478996229199115</v>
      </c>
      <c r="J36" s="119">
        <f>Na!Q36</f>
        <v>11.039094188048198</v>
      </c>
      <c r="K36" s="119">
        <f>K!Q36</f>
        <v>0.54863513402737929</v>
      </c>
      <c r="L36" s="119">
        <f>Ca!Q36</f>
        <v>5.8221596032461678</v>
      </c>
      <c r="M36" s="119">
        <f>Mg!Q36</f>
        <v>1.7988113779818014</v>
      </c>
      <c r="N36" s="119">
        <f>H!Q36</f>
        <v>24.68049263502483</v>
      </c>
      <c r="O36" s="291">
        <f>'A+C'!Q36</f>
        <v>183.41471516251326</v>
      </c>
      <c r="P36" s="292">
        <f>'R1'!Q36</f>
        <v>2.3565846220091973</v>
      </c>
      <c r="Q36" s="368">
        <f>'R2'!Q36</f>
        <v>-2.4974040814646878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119">
        <f>mm!O37</f>
        <v>1374.9999999999998</v>
      </c>
      <c r="D37" s="367">
        <f>pH!Q37</f>
        <v>4.7795269855215059</v>
      </c>
      <c r="E37" s="367">
        <f>EC!Q37</f>
        <v>1.6428222350897514</v>
      </c>
      <c r="F37" s="119">
        <f>'SO4'!Q37</f>
        <v>18.025072633020695</v>
      </c>
      <c r="G37" s="119">
        <f>'NO3'!Q37</f>
        <v>24.187596541486187</v>
      </c>
      <c r="H37" s="119">
        <f>Cl!Q37</f>
        <v>16.098817046263214</v>
      </c>
      <c r="I37" s="119">
        <f>'NH4'!Q37</f>
        <v>22.546786536909849</v>
      </c>
      <c r="J37" s="119">
        <f>Na!Q37</f>
        <v>7.9915866846767312</v>
      </c>
      <c r="K37" s="119">
        <f>K!Q37</f>
        <v>1.0348233973141239</v>
      </c>
      <c r="L37" s="119">
        <f>Ca!Q37</f>
        <v>7.0534235524319069</v>
      </c>
      <c r="M37" s="119">
        <f>Mg!Q37</f>
        <v>1.8825905955639799</v>
      </c>
      <c r="N37" s="119">
        <f>H!Q37</f>
        <v>16.613954413286876</v>
      </c>
      <c r="O37" s="291">
        <f>'A+C'!Q37</f>
        <v>202.60197258289449</v>
      </c>
      <c r="P37" s="306">
        <f>'R1'!Q37</f>
        <v>-8.6588393315560719</v>
      </c>
      <c r="Q37" s="370">
        <f>'R2'!Q37</f>
        <v>-5.7175860710689363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119">
        <f>mm!O38</f>
        <v>1829.3443666454486</v>
      </c>
      <c r="D38" s="367">
        <f>pH!Q38</f>
        <v>4.7295751428461834</v>
      </c>
      <c r="E38" s="367">
        <f>EC!Q38</f>
        <v>1.6093507080970111</v>
      </c>
      <c r="F38" s="119">
        <f>'SO4'!Q38</f>
        <v>13.484895786213858</v>
      </c>
      <c r="G38" s="119">
        <f>'NO3'!Q38</f>
        <v>12.36946588259856</v>
      </c>
      <c r="H38" s="119">
        <f>Cl!Q38</f>
        <v>36.471162879710491</v>
      </c>
      <c r="I38" s="119">
        <f>'NH4'!Q38</f>
        <v>9.0466361042485826</v>
      </c>
      <c r="J38" s="119">
        <f>Na!Q38</f>
        <v>28.198034378370863</v>
      </c>
      <c r="K38" s="119">
        <f>K!Q38</f>
        <v>1.3061558335363097</v>
      </c>
      <c r="L38" s="119">
        <f>Ca!Q38</f>
        <v>4.1358619471797908</v>
      </c>
      <c r="M38" s="119">
        <f>Mg!Q38</f>
        <v>3.3635869028149905</v>
      </c>
      <c r="N38" s="119">
        <f>H!Q38</f>
        <v>18.639096514889378</v>
      </c>
      <c r="O38" s="291">
        <f>'A+C'!Q38</f>
        <v>188.08803617727767</v>
      </c>
      <c r="P38" s="292">
        <f>'R1'!Q38</f>
        <v>-1.1964596993498327</v>
      </c>
      <c r="Q38" s="368">
        <f>'R2'!Q38</f>
        <v>-2.7327671149045596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166">
        <f>mm!O39</f>
        <v>1042.1799702550215</v>
      </c>
      <c r="D39" s="374">
        <f>pH!Q39</f>
        <v>4.6845149891927429</v>
      </c>
      <c r="E39" s="374">
        <f>EC!Q39</f>
        <v>2.0743255625418313</v>
      </c>
      <c r="F39" s="166">
        <f>'SO4'!Q39</f>
        <v>20.642687099776559</v>
      </c>
      <c r="G39" s="166">
        <f>'NO3'!Q39</f>
        <v>19.381537198382734</v>
      </c>
      <c r="H39" s="166">
        <f>Cl!Q39</f>
        <v>27.174368936348493</v>
      </c>
      <c r="I39" s="166">
        <f>'NH4'!Q39</f>
        <v>22.523274681579345</v>
      </c>
      <c r="J39" s="166">
        <f>Na!Q39</f>
        <v>21.646570861026735</v>
      </c>
      <c r="K39" s="166">
        <f>K!Q39</f>
        <v>0.94688104576845722</v>
      </c>
      <c r="L39" s="166">
        <f>Ca!Q39</f>
        <v>8.7068808713568249</v>
      </c>
      <c r="M39" s="166">
        <f>Mg!Q39</f>
        <v>3.5825566756841569</v>
      </c>
      <c r="N39" s="166">
        <f>H!Q39</f>
        <v>20.676880167274877</v>
      </c>
      <c r="O39" s="305">
        <f>'A+C'!Q39</f>
        <v>407.06702559211163</v>
      </c>
      <c r="P39" s="306">
        <f>'R1'!Q39</f>
        <v>1.7865755997037229</v>
      </c>
      <c r="Q39" s="370">
        <f>'R2'!Q39</f>
        <v>-4.6895069822834214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122"/>
      <c r="D40" s="365"/>
      <c r="E40" s="365"/>
      <c r="F40" s="122"/>
      <c r="G40" s="122"/>
      <c r="H40" s="122"/>
      <c r="I40" s="122"/>
      <c r="J40" s="122"/>
      <c r="K40" s="122"/>
      <c r="L40" s="122"/>
      <c r="M40" s="122"/>
      <c r="N40" s="122"/>
      <c r="O40" s="294"/>
      <c r="P40" s="295"/>
      <c r="Q40" s="331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157">
        <f>mm!O41</f>
        <v>1804.7611464968154</v>
      </c>
      <c r="D41" s="373">
        <f>pH!Q41</f>
        <v>4.628276056777068</v>
      </c>
      <c r="E41" s="373">
        <f>EC!Q41</f>
        <v>4.4062395327292458</v>
      </c>
      <c r="F41" s="157">
        <f>'SO4'!Q41</f>
        <v>37.768135092383091</v>
      </c>
      <c r="G41" s="157">
        <f>'NO3'!Q41</f>
        <v>27.169721636333556</v>
      </c>
      <c r="H41" s="157">
        <f>Cl!Q41</f>
        <v>197.4666442614855</v>
      </c>
      <c r="I41" s="157">
        <f>'NH4'!Q41</f>
        <v>23.860732128507934</v>
      </c>
      <c r="J41" s="157">
        <f>Na!Q41</f>
        <v>179.6148649724729</v>
      </c>
      <c r="K41" s="157">
        <f>K!Q41</f>
        <v>5.7187299797940447</v>
      </c>
      <c r="L41" s="157">
        <f>Ca!Q41</f>
        <v>16.70443963909776</v>
      </c>
      <c r="M41" s="157">
        <f>Mg!Q41</f>
        <v>22.039284545447572</v>
      </c>
      <c r="N41" s="157">
        <f>H!Q41</f>
        <v>23.535527861020757</v>
      </c>
      <c r="O41" s="311">
        <f>'A+C'!Q41</f>
        <v>552.71081146773895</v>
      </c>
      <c r="P41" s="312">
        <f>'R1'!Q41</f>
        <v>1.1211893335514918</v>
      </c>
      <c r="Q41" s="366">
        <f>'R2'!Q41</f>
        <v>2.1138306804472289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119">
        <f>mm!O42</f>
        <v>1453.1508593252706</v>
      </c>
      <c r="D42" s="367">
        <f>pH!Q42</f>
        <v>4.6702340993561506</v>
      </c>
      <c r="E42" s="367">
        <f>EC!Q42</f>
        <v>3.3566170879144943</v>
      </c>
      <c r="F42" s="119">
        <f>'SO4'!Q42</f>
        <v>29.76379819816621</v>
      </c>
      <c r="G42" s="119">
        <f>'NO3'!Q42</f>
        <v>24.833711954607455</v>
      </c>
      <c r="H42" s="119">
        <f>Cl!Q42</f>
        <v>120.6326989535137</v>
      </c>
      <c r="I42" s="119">
        <f>'NH4'!Q42</f>
        <v>21.264740089437691</v>
      </c>
      <c r="J42" s="119">
        <f>Na!Q42</f>
        <v>105.48100445198172</v>
      </c>
      <c r="K42" s="119">
        <f>K!Q42</f>
        <v>5.2167959001747688</v>
      </c>
      <c r="L42" s="119">
        <f>Ca!Q42</f>
        <v>14.341459437622254</v>
      </c>
      <c r="M42" s="119">
        <f>Mg!Q42</f>
        <v>13.256879462234179</v>
      </c>
      <c r="N42" s="119">
        <f>H!Q42</f>
        <v>21.368099664573219</v>
      </c>
      <c r="O42" s="291">
        <f>'A+C'!Q42</f>
        <v>432.8531833191559</v>
      </c>
      <c r="P42" s="292">
        <f>'R1'!Q42</f>
        <v>0.24338912235835772</v>
      </c>
      <c r="Q42" s="368">
        <f>'R2'!Q42</f>
        <v>-1.3757430815576053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119">
        <f>mm!O43</f>
        <v>1016.35710038712</v>
      </c>
      <c r="D43" s="367">
        <f>pH!Q43</f>
        <v>4.5934417307399116</v>
      </c>
      <c r="E43" s="367">
        <f>EC!Q43</f>
        <v>1.7476205175102879</v>
      </c>
      <c r="F43" s="119">
        <f>'SO4'!Q43</f>
        <v>19.066845266804052</v>
      </c>
      <c r="G43" s="119">
        <f>'NO3'!Q43</f>
        <v>19.335263985367902</v>
      </c>
      <c r="H43" s="119">
        <f>Cl!Q43</f>
        <v>20.722365407863499</v>
      </c>
      <c r="I43" s="119">
        <f>'NH4'!Q43</f>
        <v>23.29344183176844</v>
      </c>
      <c r="J43" s="119">
        <f>Na!Q43</f>
        <v>16.366414321417608</v>
      </c>
      <c r="K43" s="119">
        <f>K!Q43</f>
        <v>2.5287864314840682</v>
      </c>
      <c r="L43" s="119">
        <f>Ca!Q43</f>
        <v>5.6189299651109623</v>
      </c>
      <c r="M43" s="119">
        <f>Mg!Q43</f>
        <v>2.7625832294596266</v>
      </c>
      <c r="N43" s="119">
        <f>H!Q43</f>
        <v>25.501062124184969</v>
      </c>
      <c r="O43" s="291">
        <f>'A+C'!Q43</f>
        <v>178.94414884903776</v>
      </c>
      <c r="P43" s="292">
        <f>'R1'!Q43</f>
        <v>3.04809927335898</v>
      </c>
      <c r="Q43" s="368">
        <f>'R2'!Q43</f>
        <v>3.7084573123276345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119">
        <f>mm!O44</f>
        <v>1583.7898089171974</v>
      </c>
      <c r="D44" s="367">
        <f>pH!Q44</f>
        <v>4.5855724108708706</v>
      </c>
      <c r="E44" s="367">
        <f>EC!Q44</f>
        <v>2.3577874967324206</v>
      </c>
      <c r="F44" s="119">
        <f>'SO4'!Q44</f>
        <v>25.819171779671223</v>
      </c>
      <c r="G44" s="119">
        <f>'NO3'!Q44</f>
        <v>24.943839175683927</v>
      </c>
      <c r="H44" s="119">
        <f>Cl!Q44</f>
        <v>39.649651181444419</v>
      </c>
      <c r="I44" s="119">
        <f>'NH4'!Q44</f>
        <v>22.425464146808501</v>
      </c>
      <c r="J44" s="119">
        <f>Na!Q44</f>
        <v>39.581883994963704</v>
      </c>
      <c r="K44" s="119">
        <f>K!Q44</f>
        <v>2.28756727670571</v>
      </c>
      <c r="L44" s="119">
        <f>Ca!Q44</f>
        <v>13.042611492999756</v>
      </c>
      <c r="M44" s="119">
        <f>Mg!Q44</f>
        <v>5.165713368677606</v>
      </c>
      <c r="N44" s="119">
        <f>H!Q44</f>
        <v>25.967347460300594</v>
      </c>
      <c r="O44" s="291">
        <f>'A+C'!Q44</f>
        <v>289.5153924917409</v>
      </c>
      <c r="P44" s="292">
        <f>'R1'!Q44</f>
        <v>4.0961111118093543</v>
      </c>
      <c r="Q44" s="368">
        <f>'R2'!Q44</f>
        <v>0.25133966430411814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131">
        <f>mm!O45</f>
        <v>2063.5732484076434</v>
      </c>
      <c r="D45" s="369">
        <f>pH!Q45</f>
        <v>4.7315845774391736</v>
      </c>
      <c r="E45" s="369">
        <f>EC!Q45</f>
        <v>1.6539389408638159</v>
      </c>
      <c r="F45" s="131">
        <f>'SO4'!Q45</f>
        <v>14.398475960009998</v>
      </c>
      <c r="G45" s="131">
        <f>'NO3'!Q45</f>
        <v>10.373462548729711</v>
      </c>
      <c r="H45" s="131">
        <f>Cl!Q45</f>
        <v>38.62190038922035</v>
      </c>
      <c r="I45" s="131">
        <f>'NH4'!Q45</f>
        <v>9.2270243008077628</v>
      </c>
      <c r="J45" s="131">
        <f>Na!Q45</f>
        <v>33.296597825181102</v>
      </c>
      <c r="K45" s="131">
        <f>K!Q45</f>
        <v>1.5393940076732895</v>
      </c>
      <c r="L45" s="131">
        <f>Ca!Q45</f>
        <v>5.6029243381556322</v>
      </c>
      <c r="M45" s="131">
        <f>Mg!Q45</f>
        <v>4.1646757988894407</v>
      </c>
      <c r="N45" s="131">
        <f>H!Q45</f>
        <v>18.553054595391615</v>
      </c>
      <c r="O45" s="302">
        <f>'A+C'!Q45</f>
        <v>169.56917896603616</v>
      </c>
      <c r="P45" s="306">
        <f>'R1'!Q45</f>
        <v>2.3881663095657362</v>
      </c>
      <c r="Q45" s="370">
        <f>'R2'!Q45</f>
        <v>-6.0814930327715899E-2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166">
        <f>mm!O46</f>
        <v>1570.7643312101909</v>
      </c>
      <c r="D46" s="374">
        <f>pH!Q46</f>
        <v>4.6347146359937721</v>
      </c>
      <c r="E46" s="374">
        <f>EC!Q46</f>
        <v>2.1644024978711327</v>
      </c>
      <c r="F46" s="166">
        <f>'SO4'!Q46</f>
        <v>23.181349075361908</v>
      </c>
      <c r="G46" s="166">
        <f>'NO3'!Q46</f>
        <v>21.148002641064448</v>
      </c>
      <c r="H46" s="166">
        <f>Cl!Q46</f>
        <v>34.624330041480796</v>
      </c>
      <c r="I46" s="166">
        <f>'NH4'!Q46</f>
        <v>21.083967372087734</v>
      </c>
      <c r="J46" s="166">
        <f>Na!Q46</f>
        <v>32.590998280439287</v>
      </c>
      <c r="K46" s="166">
        <f>K!Q46</f>
        <v>3.4177910738410811</v>
      </c>
      <c r="L46" s="166">
        <f>Ca!Q46</f>
        <v>11.085580329599368</v>
      </c>
      <c r="M46" s="166">
        <f>Mg!Q46</f>
        <v>4.3301848204854556</v>
      </c>
      <c r="N46" s="166">
        <f>H!Q46</f>
        <v>23.189178522163527</v>
      </c>
      <c r="O46" s="305">
        <f>'A+C'!Q46</f>
        <v>230.69852739294888</v>
      </c>
      <c r="P46" s="308">
        <f>'R1'!Q46</f>
        <v>5.6460185006179122</v>
      </c>
      <c r="Q46" s="372">
        <f>'R2'!Q46</f>
        <v>-1.5894726300922482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122">
        <f>mm!O47</f>
        <v>1511</v>
      </c>
      <c r="D47" s="365">
        <f>pH!Q47</f>
        <v>4.6919651400522344</v>
      </c>
      <c r="E47" s="365">
        <f>EC!Q47</f>
        <v>2.1149755129053602</v>
      </c>
      <c r="F47" s="122">
        <f>'SO4'!Q47</f>
        <v>24.046048974189276</v>
      </c>
      <c r="G47" s="122">
        <f>'NO3'!Q47</f>
        <v>17.759324950363997</v>
      </c>
      <c r="H47" s="122">
        <f>Cl!Q47</f>
        <v>41.092045003309067</v>
      </c>
      <c r="I47" s="122">
        <f>'NH4'!Q47</f>
        <v>26.218795499669088</v>
      </c>
      <c r="J47" s="122">
        <f>Na!Q47</f>
        <v>32.376902713434809</v>
      </c>
      <c r="K47" s="122">
        <f>K!Q47</f>
        <v>3.0359497021839839</v>
      </c>
      <c r="L47" s="122">
        <f>Ca!Q47</f>
        <v>11.535698213103906</v>
      </c>
      <c r="M47" s="122">
        <f>Mg!Q47</f>
        <v>4.728583719391132</v>
      </c>
      <c r="N47" s="122">
        <f>H!Q47</f>
        <v>20.325201507081484</v>
      </c>
      <c r="O47" s="294">
        <f>'A+C'!Q47</f>
        <v>309.93531015912339</v>
      </c>
      <c r="P47" s="312">
        <f>'R1'!Q47</f>
        <v>4.4337062791683808</v>
      </c>
      <c r="Q47" s="366">
        <f>'R2'!Q47</f>
        <v>-0.52839553509599624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157">
        <f>mm!O48</f>
        <v>2126.6</v>
      </c>
      <c r="D48" s="373">
        <f>pH!Q48</f>
        <v>4.7018543468619649</v>
      </c>
      <c r="E48" s="373">
        <f>EC!Q48</f>
        <v>1.9413603874729617</v>
      </c>
      <c r="F48" s="157">
        <f>'SO4'!Q48</f>
        <v>20.799957678924102</v>
      </c>
      <c r="G48" s="157">
        <f>'NO3'!Q48</f>
        <v>16.575975735916487</v>
      </c>
      <c r="H48" s="157">
        <f>Cl!Q48</f>
        <v>40.540379008746356</v>
      </c>
      <c r="I48" s="157">
        <f>'NH4'!Q48</f>
        <v>22.236701777485187</v>
      </c>
      <c r="J48" s="157">
        <f>Na!Q48</f>
        <v>34.983353710147661</v>
      </c>
      <c r="K48" s="157">
        <f>K!Q48</f>
        <v>2.4517492711370266</v>
      </c>
      <c r="L48" s="157">
        <f>Ca!Q48</f>
        <v>8.5634016740336687</v>
      </c>
      <c r="M48" s="157">
        <f>Mg!Q48</f>
        <v>4.4826483588827237</v>
      </c>
      <c r="N48" s="157">
        <f>H!Q48</f>
        <v>19.867611230863673</v>
      </c>
      <c r="O48" s="311">
        <f>'A+C'!Q48</f>
        <v>275.32001595216366</v>
      </c>
      <c r="P48" s="292">
        <f>'R1'!Q48</f>
        <v>4.8396643194808391</v>
      </c>
      <c r="Q48" s="368">
        <f>'R2'!Q48</f>
        <v>5.6603189621906762E-3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119">
        <f>mm!O49</f>
        <v>1761.2328535031847</v>
      </c>
      <c r="D49" s="367">
        <f>pH!Q49</f>
        <v>4.7479962721054916</v>
      </c>
      <c r="E49" s="367">
        <f>EC!Q49</f>
        <v>1.7146221400615733</v>
      </c>
      <c r="F49" s="119">
        <f>'SO4'!Q49</f>
        <v>17.951076475045756</v>
      </c>
      <c r="G49" s="119">
        <f>'NO3'!Q49</f>
        <v>14.153938828995862</v>
      </c>
      <c r="H49" s="119">
        <f>Cl!Q49</f>
        <v>24.54106294874698</v>
      </c>
      <c r="I49" s="119">
        <f>'NH4'!Q49</f>
        <v>18.017486379781783</v>
      </c>
      <c r="J49" s="119">
        <f>Na!Q49</f>
        <v>23.379486273002215</v>
      </c>
      <c r="K49" s="119">
        <f>K!Q49</f>
        <v>1.4361582718486448</v>
      </c>
      <c r="L49" s="119">
        <f>Ca!Q49</f>
        <v>7.9642077056850855</v>
      </c>
      <c r="M49" s="119">
        <f>Mg!Q49</f>
        <v>2.8738799295873947</v>
      </c>
      <c r="N49" s="119">
        <f>H!Q49</f>
        <v>17.865029097597734</v>
      </c>
      <c r="O49" s="291">
        <f>'A+C'!Q49</f>
        <v>230.15393609123717</v>
      </c>
      <c r="P49" s="292">
        <f>'R1'!Q49</f>
        <v>4.6738291743166878</v>
      </c>
      <c r="Q49" s="368">
        <f>'R2'!Q49</f>
        <v>-3.8085176906469997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119">
        <f>mm!O50</f>
        <v>1575.7599872672288</v>
      </c>
      <c r="D50" s="367">
        <f>pH!Q50</f>
        <v>4.8581363035019844</v>
      </c>
      <c r="E50" s="367">
        <f>EC!Q50</f>
        <v>1.7704319377809206</v>
      </c>
      <c r="F50" s="119">
        <f>'SO4'!Q50</f>
        <v>18.671894109553921</v>
      </c>
      <c r="G50" s="119">
        <f>'NO3'!Q50</f>
        <v>12.255748789351651</v>
      </c>
      <c r="H50" s="119">
        <f>Cl!Q50</f>
        <v>58.85631752224792</v>
      </c>
      <c r="I50" s="119">
        <f>'NH4'!Q50</f>
        <v>13.190946472038135</v>
      </c>
      <c r="J50" s="119">
        <f>Na!Q50</f>
        <v>54.591100102632339</v>
      </c>
      <c r="K50" s="119">
        <f>K!Q50</f>
        <v>1.9199559995838389</v>
      </c>
      <c r="L50" s="119">
        <f>Ca!Q50</f>
        <v>9.4003587240220838</v>
      </c>
      <c r="M50" s="119">
        <f>Mg!Q50</f>
        <v>6.8891685330977381</v>
      </c>
      <c r="N50" s="119">
        <f>H!Q50</f>
        <v>13.863206632759663</v>
      </c>
      <c r="O50" s="291">
        <f>'A+C'!Q50</f>
        <v>279.84834486811474</v>
      </c>
      <c r="P50" s="292">
        <f>'R1'!Q50</f>
        <v>3.6001951409567945</v>
      </c>
      <c r="Q50" s="368">
        <f>'R2'!Q50</f>
        <v>3.0168400384954612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119">
        <f>mm!O51</f>
        <v>1925</v>
      </c>
      <c r="D51" s="367">
        <f>pH!Q51</f>
        <v>4.7880796376195249</v>
      </c>
      <c r="E51" s="367">
        <f>EC!Q51</f>
        <v>1.6574100421871121</v>
      </c>
      <c r="F51" s="119">
        <f>'SO4'!Q51</f>
        <v>17.629230705600133</v>
      </c>
      <c r="G51" s="119">
        <f>'NO3'!Q51</f>
        <v>10.52903300521135</v>
      </c>
      <c r="H51" s="119">
        <f>Cl!Q51</f>
        <v>30.473869633551161</v>
      </c>
      <c r="I51" s="119">
        <f>'NH4'!Q51</f>
        <v>16.748305070725454</v>
      </c>
      <c r="J51" s="119">
        <f>Na!Q51</f>
        <v>23.348552403010999</v>
      </c>
      <c r="K51" s="119">
        <f>K!Q51</f>
        <v>1.3023227727686326</v>
      </c>
      <c r="L51" s="119">
        <f>Ca!Q51</f>
        <v>7.3097659028869213</v>
      </c>
      <c r="M51" s="119">
        <f>Mg!Q51</f>
        <v>3.2376937711969558</v>
      </c>
      <c r="N51" s="119">
        <f>H!Q51</f>
        <v>16.289972921143622</v>
      </c>
      <c r="O51" s="291">
        <f>'A+C'!Q51</f>
        <v>187.18802270123652</v>
      </c>
      <c r="P51" s="292">
        <f>'R1'!Q51</f>
        <v>1.1897431031128758</v>
      </c>
      <c r="Q51" s="368">
        <f>'R2'!Q51</f>
        <v>-4.3051242504853544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119">
        <f>mm!O52</f>
        <v>2002.2292993630574</v>
      </c>
      <c r="D52" s="367">
        <f>pH!Q52</f>
        <v>4.8281503743121164</v>
      </c>
      <c r="E52" s="367">
        <f>EC!Q52</f>
        <v>1.9148759344679498</v>
      </c>
      <c r="F52" s="119">
        <f>'SO4'!Q52</f>
        <v>25.954350246540475</v>
      </c>
      <c r="G52" s="119">
        <f>'NO3'!Q52</f>
        <v>15.156688404644504</v>
      </c>
      <c r="H52" s="119">
        <f>Cl!Q52</f>
        <v>21.493049149037692</v>
      </c>
      <c r="I52" s="119">
        <f>'NH4'!Q52</f>
        <v>29.578296484809922</v>
      </c>
      <c r="J52" s="119">
        <f>Na!Q52</f>
        <v>18.85442182280897</v>
      </c>
      <c r="K52" s="119">
        <f>K!Q52</f>
        <v>2.8209718466677276</v>
      </c>
      <c r="L52" s="119">
        <f>Ca!Q52</f>
        <v>14.160028630507394</v>
      </c>
      <c r="M52" s="119">
        <f>Mg!Q52</f>
        <v>3.6558294894226182</v>
      </c>
      <c r="N52" s="119">
        <f>H!Q52</f>
        <v>14.85421226655021</v>
      </c>
      <c r="O52" s="291">
        <f>'A+C'!Q52</f>
        <v>208.96541111084898</v>
      </c>
      <c r="P52" s="292">
        <f>'R1'!Q52</f>
        <v>5.4886132004333392</v>
      </c>
      <c r="Q52" s="368">
        <f>'R2'!Q52</f>
        <v>-4.6735750823068543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119">
        <f>mm!O53</f>
        <v>1797.5477707006371</v>
      </c>
      <c r="D53" s="367">
        <f>pH!Q53</f>
        <v>4.7578625724182038</v>
      </c>
      <c r="E53" s="367">
        <f>EC!Q53</f>
        <v>1.6832544336764521</v>
      </c>
      <c r="F53" s="119">
        <f>'SO4'!Q53</f>
        <v>16.278105345215526</v>
      </c>
      <c r="G53" s="119">
        <f>'NO3'!Q53</f>
        <v>9.3513721807841534</v>
      </c>
      <c r="H53" s="119">
        <f>Cl!Q53</f>
        <v>12.472999309037435</v>
      </c>
      <c r="I53" s="119">
        <f>'NH4'!Q53</f>
        <v>18.560408553762205</v>
      </c>
      <c r="J53" s="119">
        <f>Na!Q53</f>
        <v>8.77796183760608</v>
      </c>
      <c r="K53" s="119">
        <f>K!Q53</f>
        <v>0.59861718902255368</v>
      </c>
      <c r="L53" s="119">
        <f>Ca!Q53</f>
        <v>5.9119890863348861</v>
      </c>
      <c r="M53" s="119">
        <f>Mg!Q53</f>
        <v>2.0603139450419001</v>
      </c>
      <c r="N53" s="119">
        <f>H!Q53</f>
        <v>17.463746860319404</v>
      </c>
      <c r="O53" s="291">
        <f>'A+C'!Q53</f>
        <v>136.45167932084604</v>
      </c>
      <c r="P53" s="292">
        <f>'R1'!Q53</f>
        <v>4.049225904310414</v>
      </c>
      <c r="Q53" s="368">
        <f>'R2'!Q53</f>
        <v>-15.353388775155056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119">
        <f>mm!O54</f>
        <v>3323.8268456186224</v>
      </c>
      <c r="D54" s="367">
        <f>pH!Q54</f>
        <v>4.779646730380267</v>
      </c>
      <c r="E54" s="367">
        <f>EC!Q54</f>
        <v>1.6162629008888052</v>
      </c>
      <c r="F54" s="119">
        <f>'SO4'!Q54</f>
        <v>15.18684164407385</v>
      </c>
      <c r="G54" s="119">
        <f>'NO3'!Q54</f>
        <v>9.6258115457508122</v>
      </c>
      <c r="H54" s="119">
        <f>Cl!Q54</f>
        <v>50.072321111346284</v>
      </c>
      <c r="I54" s="119">
        <f>'NH4'!Q54</f>
        <v>6.6539212860236105</v>
      </c>
      <c r="J54" s="119">
        <f>Na!Q54</f>
        <v>50.095407633131629</v>
      </c>
      <c r="K54" s="119">
        <f>K!Q54</f>
        <v>1.3107498388735608</v>
      </c>
      <c r="L54" s="119">
        <f>Ca!Q54</f>
        <v>3.0458466727510052</v>
      </c>
      <c r="M54" s="119">
        <f>Mg!Q54</f>
        <v>5.2514484141615068</v>
      </c>
      <c r="N54" s="119">
        <f>H!Q54</f>
        <v>16.609374199937481</v>
      </c>
      <c r="O54" s="291">
        <f>'A+C'!Q54</f>
        <v>214.82208665008113</v>
      </c>
      <c r="P54" s="306">
        <f>'R1'!Q54</f>
        <v>0.76733739497603759</v>
      </c>
      <c r="Q54" s="370">
        <f>'R2'!Q54</f>
        <v>1.7625476377606037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119">
        <f>mm!O55</f>
        <v>2253</v>
      </c>
      <c r="D55" s="367">
        <f>pH!Q55</f>
        <v>4.8386192783851039</v>
      </c>
      <c r="E55" s="367">
        <f>EC!Q55</f>
        <v>1.816440745672437</v>
      </c>
      <c r="F55" s="119">
        <f>'SO4'!Q55</f>
        <v>14.689623357350168</v>
      </c>
      <c r="G55" s="119">
        <f>'NO3'!Q55</f>
        <v>9.3264169338837082</v>
      </c>
      <c r="H55" s="119">
        <f>Cl!Q55</f>
        <v>59.911655169693809</v>
      </c>
      <c r="I55" s="119">
        <f>'NH4'!Q55</f>
        <v>12.058078757763733</v>
      </c>
      <c r="J55" s="119">
        <f>Na!Q55</f>
        <v>49.236849538202122</v>
      </c>
      <c r="K55" s="119">
        <f>K!Q55</f>
        <v>2.778108869901228</v>
      </c>
      <c r="L55" s="119">
        <f>Ca!Q55</f>
        <v>4.9370854385326117</v>
      </c>
      <c r="M55" s="119">
        <f>Mg!Q55</f>
        <v>6.3144060842852809</v>
      </c>
      <c r="N55" s="119">
        <f>H!Q55</f>
        <v>14.500424674310477</v>
      </c>
      <c r="O55" s="291">
        <f>'A+C'!Q55</f>
        <v>244.04044616052909</v>
      </c>
      <c r="P55" s="299">
        <f>'R1'!Q55</f>
        <v>0.99788298820634191</v>
      </c>
      <c r="Q55" s="375">
        <f>'R2'!Q55</f>
        <v>-2.2701910296792391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147">
        <f>mm!O56</f>
        <v>2557.3971185664295</v>
      </c>
      <c r="D56" s="371">
        <f>pH!Q56</f>
        <v>5.4691902565272423</v>
      </c>
      <c r="E56" s="371">
        <f>EC!Q56</f>
        <v>2.3673879491679428</v>
      </c>
      <c r="F56" s="147">
        <f>'SO4'!Q56</f>
        <v>13.745388023847752</v>
      </c>
      <c r="G56" s="147">
        <f>'NO3'!Q56</f>
        <v>5.1525808097780761</v>
      </c>
      <c r="H56" s="147">
        <f>Cl!Q56</f>
        <v>141.62514668359407</v>
      </c>
      <c r="I56" s="147">
        <f>'NH4'!Q56</f>
        <v>7.2145940529977723</v>
      </c>
      <c r="J56" s="147">
        <f>Na!Q56</f>
        <v>128.76385372714486</v>
      </c>
      <c r="K56" s="147">
        <f>K!Q56</f>
        <v>3.3517344385945265</v>
      </c>
      <c r="L56" s="147">
        <f>Ca!Q56</f>
        <v>6.1067951159404057</v>
      </c>
      <c r="M56" s="147">
        <f>Mg!Q56</f>
        <v>14.15096847267341</v>
      </c>
      <c r="N56" s="147">
        <f>H!Q56</f>
        <v>3.3947652150985532</v>
      </c>
      <c r="O56" s="307">
        <f>'A+C'!Q56</f>
        <v>372.46389729712695</v>
      </c>
      <c r="P56" s="376">
        <f>'R1'!Q56</f>
        <v>2.6621715134673116</v>
      </c>
      <c r="Q56" s="377">
        <f>'R2'!Q56</f>
        <v>0.89674248670657875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9.5" customHeight="1">
      <c r="A57" s="378"/>
      <c r="B57" s="357" t="s">
        <v>213</v>
      </c>
      <c r="C57" s="379">
        <f t="shared" ref="C57:Q57" si="0">AVERAGE(C5:C54)</f>
        <v>1666.6907618027492</v>
      </c>
      <c r="D57" s="380">
        <f t="shared" si="0"/>
        <v>4.655617828195008</v>
      </c>
      <c r="E57" s="380">
        <f t="shared" si="0"/>
        <v>2.3907606710255851</v>
      </c>
      <c r="F57" s="381">
        <f t="shared" si="0"/>
        <v>23.492118428340536</v>
      </c>
      <c r="G57" s="381">
        <f t="shared" si="0"/>
        <v>20.016089344172048</v>
      </c>
      <c r="H57" s="381">
        <f t="shared" si="0"/>
        <v>57.491404552158393</v>
      </c>
      <c r="I57" s="381">
        <f t="shared" si="0"/>
        <v>23.779919840302551</v>
      </c>
      <c r="J57" s="381">
        <f t="shared" si="0"/>
        <v>48.364823143885161</v>
      </c>
      <c r="K57" s="381">
        <f t="shared" si="0"/>
        <v>2.4822447751621031</v>
      </c>
      <c r="L57" s="381">
        <f t="shared" si="0"/>
        <v>8.8481867713804139</v>
      </c>
      <c r="M57" s="381">
        <f t="shared" si="0"/>
        <v>6.5207830137788712</v>
      </c>
      <c r="N57" s="381">
        <f t="shared" si="0"/>
        <v>23.346619844882653</v>
      </c>
      <c r="O57" s="382">
        <f t="shared" si="0"/>
        <v>303.37839544598472</v>
      </c>
      <c r="P57" s="383">
        <f t="shared" si="0"/>
        <v>1.8226572595286274</v>
      </c>
      <c r="Q57" s="384">
        <f t="shared" si="0"/>
        <v>-1.0549457806300051</v>
      </c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9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9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9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30" customHeight="1">
      <c r="A61" s="23"/>
      <c r="B61" s="385"/>
      <c r="C61" s="385" t="s">
        <v>258</v>
      </c>
      <c r="D61" s="386" t="s">
        <v>259</v>
      </c>
      <c r="E61" s="387" t="s">
        <v>260</v>
      </c>
      <c r="F61" s="388" t="s">
        <v>261</v>
      </c>
      <c r="G61" s="389" t="s">
        <v>262</v>
      </c>
      <c r="H61" s="389" t="s">
        <v>263</v>
      </c>
      <c r="I61" s="389" t="s">
        <v>264</v>
      </c>
      <c r="J61" s="389" t="s">
        <v>265</v>
      </c>
      <c r="K61" s="389" t="s">
        <v>266</v>
      </c>
      <c r="L61" s="389" t="s">
        <v>267</v>
      </c>
      <c r="M61" s="387" t="s">
        <v>268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30" customHeight="1">
      <c r="A62" s="23"/>
      <c r="B62" s="390"/>
      <c r="C62" s="391" t="s">
        <v>271</v>
      </c>
      <c r="D62" s="392"/>
      <c r="E62" s="393" t="s">
        <v>272</v>
      </c>
      <c r="F62" s="394"/>
      <c r="G62" s="394"/>
      <c r="H62" s="394"/>
      <c r="I62" s="394"/>
      <c r="J62" s="394" t="s">
        <v>273</v>
      </c>
      <c r="K62" s="394"/>
      <c r="L62" s="394"/>
      <c r="M62" s="39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30" customHeight="1">
      <c r="A63" s="23"/>
      <c r="B63" s="385" t="s">
        <v>275</v>
      </c>
      <c r="C63" s="395">
        <f t="shared" ref="C63:M63" si="1">MIN(C5:C56)</f>
        <v>330</v>
      </c>
      <c r="D63" s="396">
        <f t="shared" si="1"/>
        <v>4.4239180816592727</v>
      </c>
      <c r="E63" s="397">
        <f t="shared" si="1"/>
        <v>1.1796077332512211</v>
      </c>
      <c r="F63" s="398">
        <f t="shared" si="1"/>
        <v>13.484895786213858</v>
      </c>
      <c r="G63" s="399">
        <f t="shared" si="1"/>
        <v>5.1525808097780761</v>
      </c>
      <c r="H63" s="400">
        <f t="shared" si="1"/>
        <v>11.66412836130751</v>
      </c>
      <c r="I63" s="399">
        <f t="shared" si="1"/>
        <v>6.6539212860236105</v>
      </c>
      <c r="J63" s="400">
        <f t="shared" si="1"/>
        <v>7.9915866846767312</v>
      </c>
      <c r="K63" s="399">
        <f t="shared" si="1"/>
        <v>0.54863513402737929</v>
      </c>
      <c r="L63" s="400">
        <f t="shared" si="1"/>
        <v>3.0458466727510052</v>
      </c>
      <c r="M63" s="401">
        <f t="shared" si="1"/>
        <v>1.655914089180655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30" customHeight="1">
      <c r="A64" s="23"/>
      <c r="B64" s="19" t="s">
        <v>276</v>
      </c>
      <c r="C64" s="402">
        <f t="shared" ref="C64:M64" si="2">MAX(C5:C56)</f>
        <v>3323.8268456186224</v>
      </c>
      <c r="D64" s="403">
        <f t="shared" si="2"/>
        <v>5.4691902565272423</v>
      </c>
      <c r="E64" s="404">
        <f t="shared" si="2"/>
        <v>6.0617272727272722</v>
      </c>
      <c r="F64" s="405">
        <f t="shared" si="2"/>
        <v>65.73587065340719</v>
      </c>
      <c r="G64" s="406">
        <f t="shared" si="2"/>
        <v>51.90500893742238</v>
      </c>
      <c r="H64" s="407">
        <f t="shared" si="2"/>
        <v>281.82545454545453</v>
      </c>
      <c r="I64" s="406">
        <f t="shared" si="2"/>
        <v>78.507762053972954</v>
      </c>
      <c r="J64" s="407">
        <f t="shared" si="2"/>
        <v>246.36303030303031</v>
      </c>
      <c r="K64" s="406">
        <f t="shared" si="2"/>
        <v>6.7258787878787878</v>
      </c>
      <c r="L64" s="407">
        <f t="shared" si="2"/>
        <v>27.581575785890674</v>
      </c>
      <c r="M64" s="408">
        <f t="shared" si="2"/>
        <v>33.241436961890138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30" customHeight="1">
      <c r="A65" s="23"/>
      <c r="B65" s="390" t="s">
        <v>277</v>
      </c>
      <c r="C65" s="409">
        <f t="shared" ref="C65:M65" si="3">AVERAGE(C5:C56)</f>
        <v>1696.2310737019679</v>
      </c>
      <c r="D65" s="410">
        <f t="shared" si="3"/>
        <v>4.6755493057654549</v>
      </c>
      <c r="E65" s="411">
        <f t="shared" si="3"/>
        <v>2.3788068180813693</v>
      </c>
      <c r="F65" s="412">
        <f t="shared" si="3"/>
        <v>23.121133918830875</v>
      </c>
      <c r="G65" s="413">
        <f t="shared" si="3"/>
        <v>19.505025725278404</v>
      </c>
      <c r="H65" s="414">
        <f t="shared" si="3"/>
        <v>59.22248440713782</v>
      </c>
      <c r="I65" s="413">
        <f t="shared" si="3"/>
        <v>23.21417650290568</v>
      </c>
      <c r="J65" s="414">
        <f t="shared" si="3"/>
        <v>49.990244283436695</v>
      </c>
      <c r="K65" s="413">
        <f t="shared" si="3"/>
        <v>2.5055518503255341</v>
      </c>
      <c r="L65" s="414">
        <f t="shared" si="3"/>
        <v>8.7151369116146569</v>
      </c>
      <c r="M65" s="415">
        <f t="shared" si="3"/>
        <v>6.66925918436689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9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9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9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9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9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9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9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9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9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9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9.5" customHeight="1">
      <c r="A76" s="99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9.5" customHeight="1">
      <c r="A77" s="99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9.5" customHeight="1">
      <c r="A78" s="99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9.5" customHeight="1">
      <c r="A79" s="99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9.5" customHeight="1">
      <c r="A80" s="99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9.5" customHeight="1">
      <c r="A81" s="99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99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99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99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99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99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99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99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99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99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99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99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99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99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99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99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99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99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99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99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99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99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99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99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99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99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99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99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99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99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99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99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99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99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99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99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99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99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99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99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99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99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99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99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99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99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99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99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99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99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99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99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99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99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2.625" defaultRowHeight="15" customHeight="1"/>
  <cols>
    <col min="1" max="1" width="3.75" customWidth="1"/>
    <col min="2" max="2" width="12.75" customWidth="1"/>
    <col min="3" max="3" width="10.5" customWidth="1"/>
    <col min="4" max="12" width="9.75" customWidth="1"/>
    <col min="13" max="13" width="8.75" customWidth="1"/>
    <col min="14" max="17" width="9" customWidth="1"/>
    <col min="18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332"/>
      <c r="B2" s="23"/>
      <c r="C2" s="333" t="s">
        <v>278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9.5" customHeight="1">
      <c r="A3" s="350"/>
      <c r="B3" s="351" t="s">
        <v>1</v>
      </c>
      <c r="C3" s="352" t="s">
        <v>258</v>
      </c>
      <c r="D3" s="353" t="s">
        <v>261</v>
      </c>
      <c r="E3" s="353" t="s">
        <v>262</v>
      </c>
      <c r="F3" s="353" t="s">
        <v>263</v>
      </c>
      <c r="G3" s="353" t="s">
        <v>264</v>
      </c>
      <c r="H3" s="353" t="s">
        <v>265</v>
      </c>
      <c r="I3" s="353" t="s">
        <v>266</v>
      </c>
      <c r="J3" s="353" t="s">
        <v>267</v>
      </c>
      <c r="K3" s="353" t="s">
        <v>268</v>
      </c>
      <c r="L3" s="355" t="s">
        <v>269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9.5" customHeight="1">
      <c r="A4" s="356"/>
      <c r="B4" s="357"/>
      <c r="C4" s="358" t="s">
        <v>271</v>
      </c>
      <c r="D4" s="361"/>
      <c r="E4" s="362"/>
      <c r="F4" s="362"/>
      <c r="G4" s="362"/>
      <c r="H4" s="362" t="s">
        <v>279</v>
      </c>
      <c r="I4" s="362"/>
      <c r="J4" s="362"/>
      <c r="K4" s="362"/>
      <c r="L4" s="190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122">
        <f>mm!O5</f>
        <v>1284.4005742315201</v>
      </c>
      <c r="D5" s="122">
        <f>$C5*年まとめ!F5/1000</f>
        <v>27.575665519389368</v>
      </c>
      <c r="E5" s="122">
        <f>$C5*年まとめ!G5/1000</f>
        <v>16.237399972124148</v>
      </c>
      <c r="F5" s="122">
        <f>$C5*年まとめ!H5/1000</f>
        <v>119.32268763985179</v>
      </c>
      <c r="G5" s="122">
        <f>$C5*年まとめ!I5/1000</f>
        <v>30.653982767523829</v>
      </c>
      <c r="H5" s="122">
        <f>$C5*年まとめ!J5/1000</f>
        <v>98.922727875830631</v>
      </c>
      <c r="I5" s="122">
        <f>$C5*年まとめ!K5/1000</f>
        <v>3.7591788201657041</v>
      </c>
      <c r="J5" s="122">
        <f>$C5*年まとめ!L5/1000</f>
        <v>7.7599200542517375</v>
      </c>
      <c r="K5" s="122">
        <f>$C5*年まとめ!M5/1000</f>
        <v>11.201073123114057</v>
      </c>
      <c r="L5" s="122">
        <f>$C5*年まとめ!N5/1000</f>
        <v>32.263233801485576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9.5" customHeight="1">
      <c r="A6" s="123">
        <v>2</v>
      </c>
      <c r="B6" s="214" t="s">
        <v>4</v>
      </c>
      <c r="C6" s="119">
        <f>mm!O6</f>
        <v>1431.1783844956856</v>
      </c>
      <c r="D6" s="119">
        <f>$C6*年まとめ!F6/1000</f>
        <v>21.735865694297882</v>
      </c>
      <c r="E6" s="119">
        <f>$C6*年まとめ!G6/1000</f>
        <v>15.651538476821793</v>
      </c>
      <c r="F6" s="119">
        <f>$C6*年まとめ!H6/1000</f>
        <v>84.558487121082365</v>
      </c>
      <c r="G6" s="119">
        <f>$C6*年まとめ!I6/1000</f>
        <v>38.487758357506941</v>
      </c>
      <c r="H6" s="119">
        <f>$C6*年まとめ!J6/1000</f>
        <v>74.555381370110609</v>
      </c>
      <c r="I6" s="119">
        <f>$C6*年まとめ!K6/1000</f>
        <v>8.8790287184855696</v>
      </c>
      <c r="J6" s="119">
        <f>$C6*年まとめ!L6/1000</f>
        <v>5.0252593820446627</v>
      </c>
      <c r="K6" s="119">
        <f>$C6*年まとめ!M6/1000</f>
        <v>9.156657396882979</v>
      </c>
      <c r="L6" s="119">
        <f>$C6*年まとめ!N6/1000</f>
        <v>15.195477890945551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9.5" customHeight="1">
      <c r="A7" s="123">
        <v>3</v>
      </c>
      <c r="B7" s="214" t="s">
        <v>6</v>
      </c>
      <c r="C7" s="119">
        <f>mm!O7</f>
        <v>1041.847133757962</v>
      </c>
      <c r="D7" s="119">
        <f>$C7*年まとめ!F7/1000</f>
        <v>23.914006104033973</v>
      </c>
      <c r="E7" s="119">
        <f>$C7*年まとめ!G7/1000</f>
        <v>13.487944318882271</v>
      </c>
      <c r="F7" s="119">
        <f>$C7*年まとめ!H7/1000</f>
        <v>65.821152965062481</v>
      </c>
      <c r="G7" s="119">
        <f>$C7*年まとめ!I7/1000</f>
        <v>25.309536447275299</v>
      </c>
      <c r="H7" s="119">
        <f>$C7*年まとめ!J7/1000</f>
        <v>53.329396289116588</v>
      </c>
      <c r="I7" s="119">
        <f>$C7*年まとめ!K7/1000</f>
        <v>1.896590483327089</v>
      </c>
      <c r="J7" s="119">
        <f>$C7*年まとめ!L7/1000</f>
        <v>6.6401035031847142</v>
      </c>
      <c r="K7" s="119">
        <f>$C7*年まとめ!M7/1000</f>
        <v>7.1961678592959553</v>
      </c>
      <c r="L7" s="119">
        <f>$C7*年まとめ!N7/1000</f>
        <v>21.207882207576386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131">
        <f>mm!O8</f>
        <v>1085.2800763844682</v>
      </c>
      <c r="D8" s="131">
        <f>$C8*年まとめ!F8/1000</f>
        <v>16.432122851686824</v>
      </c>
      <c r="E8" s="131">
        <f>$C8*年まとめ!G8/1000</f>
        <v>14.470829408020366</v>
      </c>
      <c r="F8" s="131">
        <f>$C8*年まとめ!H8/1000</f>
        <v>21.430521005728838</v>
      </c>
      <c r="G8" s="131">
        <f>$C8*年まとめ!I8/1000</f>
        <v>25.623916613621901</v>
      </c>
      <c r="H8" s="131">
        <f>$C8*年まとめ!J8/1000</f>
        <v>20.38270464672183</v>
      </c>
      <c r="I8" s="131">
        <f>$C8*年まとめ!K8/1000</f>
        <v>2.3982358370464674</v>
      </c>
      <c r="J8" s="131">
        <f>$C8*年まとめ!L8/1000</f>
        <v>6.5626556333545505</v>
      </c>
      <c r="K8" s="131">
        <f>$C8*年まとめ!M8/1000</f>
        <v>2.9462132399745382</v>
      </c>
      <c r="L8" s="131">
        <f>$C8*年まとめ!N8/1000</f>
        <v>5.464281823779495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131">
        <f>mm!O9</f>
        <v>330</v>
      </c>
      <c r="D9" s="131">
        <f>$C9*年まとめ!F9/1000</f>
        <v>13.1645</v>
      </c>
      <c r="E9" s="131">
        <f>$C9*年まとめ!G9/1000</f>
        <v>9.6277999999999988</v>
      </c>
      <c r="F9" s="131">
        <f>$C9*年まとめ!H9/1000</f>
        <v>93.002399999999994</v>
      </c>
      <c r="G9" s="131">
        <f>$C9*年まとめ!I9/1000</f>
        <v>8.4405999999999981</v>
      </c>
      <c r="H9" s="131">
        <f>$C9*年まとめ!J9/1000</f>
        <v>81.299800000000005</v>
      </c>
      <c r="I9" s="131">
        <f>$C9*年まとめ!K9/1000</f>
        <v>2.2195399999999998</v>
      </c>
      <c r="J9" s="131">
        <f>$C9*年まとめ!L9/1000</f>
        <v>3.0763799999999999</v>
      </c>
      <c r="K9" s="131">
        <f>$C9*年まとめ!M9/1000</f>
        <v>8.2852300000000003</v>
      </c>
      <c r="L9" s="131">
        <f>$C9*年まとめ!N9/1000</f>
        <v>12.328487838935295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119">
        <f>mm!O10</f>
        <v>1229.8579617834396</v>
      </c>
      <c r="D10" s="119">
        <f>$C10*年まとめ!F10/1000</f>
        <v>26.546455686591401</v>
      </c>
      <c r="E10" s="119">
        <f>$C10*年まとめ!G10/1000</f>
        <v>22.05398797398151</v>
      </c>
      <c r="F10" s="119">
        <f>$C10*年まとめ!H10/1000</f>
        <v>53.51311316590111</v>
      </c>
      <c r="G10" s="119">
        <f>$C10*年まとめ!I10/1000</f>
        <v>29.758486412215085</v>
      </c>
      <c r="H10" s="119">
        <f>$C10*年まとめ!J10/1000</f>
        <v>43.645220393923736</v>
      </c>
      <c r="I10" s="119">
        <f>$C10*年まとめ!K10/1000</f>
        <v>1.9461320179247934</v>
      </c>
      <c r="J10" s="119">
        <f>$C10*年まとめ!L10/1000</f>
        <v>12.034787377708636</v>
      </c>
      <c r="K10" s="119">
        <f>$C10*年まとめ!M10/1000</f>
        <v>5.8132244380933979</v>
      </c>
      <c r="L10" s="119">
        <f>$C10*年まとめ!N10/1000</f>
        <v>27.729901428077447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119">
        <f>mm!O11</f>
        <v>1363.5</v>
      </c>
      <c r="D11" s="119">
        <f>$C11*年まとめ!F11/1000</f>
        <v>20.764150000000001</v>
      </c>
      <c r="E11" s="119">
        <f>$C11*年まとめ!G11/1000</f>
        <v>21.827750000000005</v>
      </c>
      <c r="F11" s="119">
        <f>$C11*年まとめ!H11/1000</f>
        <v>41.563499999999998</v>
      </c>
      <c r="G11" s="119">
        <f>$C11*年まとめ!I11/1000</f>
        <v>18.043750000000003</v>
      </c>
      <c r="H11" s="119">
        <f>$C11*年まとめ!J11/1000</f>
        <v>35.713699999999996</v>
      </c>
      <c r="I11" s="119">
        <f>$C11*年まとめ!K11/1000</f>
        <v>1.47265</v>
      </c>
      <c r="J11" s="119">
        <f>$C11*年まとめ!L11/1000</f>
        <v>6.5861500000000017</v>
      </c>
      <c r="K11" s="119">
        <f>$C11*年まとめ!M11/1000</f>
        <v>4.9847500000000009</v>
      </c>
      <c r="L11" s="119">
        <f>$C11*年まとめ!N11/1000</f>
        <v>24.265756739284171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119">
        <f>mm!O12</f>
        <v>1636.805414012739</v>
      </c>
      <c r="D12" s="119">
        <f>$C12*年まとめ!F12/1000</f>
        <v>58.174355933904543</v>
      </c>
      <c r="E12" s="119">
        <f>$C12*年まとめ!G12/1000</f>
        <v>40.280372746740177</v>
      </c>
      <c r="F12" s="119">
        <f>$C12*年まとめ!H12/1000</f>
        <v>322.55460968245131</v>
      </c>
      <c r="G12" s="119">
        <f>$C12*年まとめ!I12/1000</f>
        <v>43.279408411774234</v>
      </c>
      <c r="H12" s="119">
        <f>$C12*年まとめ!J12/1000</f>
        <v>285.78217983490049</v>
      </c>
      <c r="I12" s="119">
        <f>$C12*年まとめ!K12/1000</f>
        <v>8.0214964537146045</v>
      </c>
      <c r="J12" s="119">
        <f>$C12*年まとめ!L12/1000</f>
        <v>22.376169853869232</v>
      </c>
      <c r="K12" s="119">
        <f>$C12*年まとめ!M12/1000</f>
        <v>33.906552502982208</v>
      </c>
      <c r="L12" s="119">
        <f>$C12*年まとめ!N12/1000</f>
        <v>44.794779290795098</v>
      </c>
      <c r="M12" s="416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49" t="s">
        <v>15</v>
      </c>
      <c r="C13" s="147">
        <f>mm!O13</f>
        <v>1576.2079617834393</v>
      </c>
      <c r="D13" s="147">
        <f>$C13*年まとめ!F13/1000</f>
        <v>36.470410681899537</v>
      </c>
      <c r="E13" s="147">
        <f>$C13*年まとめ!G13/1000</f>
        <v>46.676954955098623</v>
      </c>
      <c r="F13" s="147">
        <f>$C13*年まとめ!H13/1000</f>
        <v>25.986186288079974</v>
      </c>
      <c r="G13" s="147">
        <f>$C13*年まとめ!I13/1000</f>
        <v>55.238779981643113</v>
      </c>
      <c r="H13" s="147">
        <f>$C13*年まとめ!J13/1000</f>
        <v>19.677743311392714</v>
      </c>
      <c r="I13" s="147">
        <f>$C13*年まとめ!K13/1000</f>
        <v>3.3723952504577253</v>
      </c>
      <c r="J13" s="147">
        <f>$C13*年まとめ!L13/1000</f>
        <v>11.421549597682466</v>
      </c>
      <c r="K13" s="147">
        <f>$C13*年まとめ!M13/1000</f>
        <v>3.4209303581581354</v>
      </c>
      <c r="L13" s="147">
        <f>$C13*年まとめ!N13/1000</f>
        <v>49.796837349283933</v>
      </c>
      <c r="M13" s="416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157">
        <f>mm!O14</f>
        <v>1652.1000000000004</v>
      </c>
      <c r="D14" s="157">
        <f>$C14*年まとめ!F14/1000</f>
        <v>38.226406000000004</v>
      </c>
      <c r="E14" s="157">
        <f>$C14*年まとめ!G14/1000</f>
        <v>48.924379999999999</v>
      </c>
      <c r="F14" s="157">
        <f>$C14*年まとめ!H14/1000</f>
        <v>27.237382</v>
      </c>
      <c r="G14" s="157">
        <f>$C14*年まとめ!I14/1000</f>
        <v>57.898444000000005</v>
      </c>
      <c r="H14" s="157">
        <f>$C14*年まとめ!J14/1000</f>
        <v>20.625197</v>
      </c>
      <c r="I14" s="157">
        <f>$C14*年まとめ!K14/1000</f>
        <v>3.5347709999999997</v>
      </c>
      <c r="J14" s="157">
        <f>$C14*年まとめ!L14/1000</f>
        <v>11.97148</v>
      </c>
      <c r="K14" s="157">
        <f>$C14*年まとめ!M14/1000</f>
        <v>3.5856430000000001</v>
      </c>
      <c r="L14" s="157">
        <f>$C14*年まとめ!N14/1000</f>
        <v>52.194480030202563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119">
        <f>mm!O15</f>
        <v>1311.8471337579617</v>
      </c>
      <c r="D15" s="119">
        <f>$C15*年まとめ!F15/1000</f>
        <v>26.681028709498175</v>
      </c>
      <c r="E15" s="119">
        <f>$C15*年まとめ!G15/1000</f>
        <v>29.773808826807269</v>
      </c>
      <c r="F15" s="119">
        <f>$C15*年まとめ!H15/1000</f>
        <v>29.68752975842893</v>
      </c>
      <c r="G15" s="119">
        <f>$C15*年まとめ!I15/1000</f>
        <v>30.071108788679087</v>
      </c>
      <c r="H15" s="119">
        <f>$C15*年まとめ!J15/1000</f>
        <v>25.407557425964768</v>
      </c>
      <c r="I15" s="119">
        <f>$C15*年まとめ!K15/1000</f>
        <v>1.2982227507452717</v>
      </c>
      <c r="J15" s="119">
        <f>$C15*年まとめ!L15/1000</f>
        <v>7.2217030906340201</v>
      </c>
      <c r="K15" s="119">
        <f>$C15*年まとめ!M15/1000</f>
        <v>2.9837307241032507</v>
      </c>
      <c r="L15" s="119">
        <f>$C15*年まとめ!N15/1000</f>
        <v>33.232275837865906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119">
        <f>mm!O16</f>
        <v>1392.0382165605097</v>
      </c>
      <c r="D16" s="119">
        <f>$C16*年まとめ!F16/1000</f>
        <v>40.145722352404484</v>
      </c>
      <c r="E16" s="119">
        <f>$C16*年まとめ!G16/1000</f>
        <v>72.253756071806762</v>
      </c>
      <c r="F16" s="119">
        <f>$C16*年まとめ!H16/1000</f>
        <v>24.115062930654997</v>
      </c>
      <c r="G16" s="119">
        <f>$C16*年まとめ!I16/1000</f>
        <v>109.28580507576937</v>
      </c>
      <c r="H16" s="119">
        <f>$C16*年まとめ!J16/1000</f>
        <v>16.843102650557014</v>
      </c>
      <c r="I16" s="119">
        <f>$C16*年まとめ!K16/1000</f>
        <v>4.76754035870787</v>
      </c>
      <c r="J16" s="119">
        <f>$C16*年まとめ!L16/1000</f>
        <v>12.063850006992386</v>
      </c>
      <c r="K16" s="119">
        <f>$C16*年まとめ!M16/1000</f>
        <v>5.5096851982910025</v>
      </c>
      <c r="L16" s="119">
        <f>$C16*年まとめ!N16/1000</f>
        <v>28.735829545429191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8" customHeight="1">
      <c r="A18" s="123">
        <v>14</v>
      </c>
      <c r="B18" s="214" t="s">
        <v>22</v>
      </c>
      <c r="C18" s="119">
        <f>mm!O18</f>
        <v>1615.6518471337579</v>
      </c>
      <c r="D18" s="119">
        <f>$C18*年まとめ!F18/1000</f>
        <v>37.224368726552271</v>
      </c>
      <c r="E18" s="119">
        <f>$C18*年まとめ!G18/1000</f>
        <v>66.686513660730697</v>
      </c>
      <c r="F18" s="119">
        <f>$C18*年まとめ!H18/1000</f>
        <v>31.233499213928287</v>
      </c>
      <c r="G18" s="119">
        <f>$C18*年まとめ!I18/1000</f>
        <v>66.542222732215748</v>
      </c>
      <c r="H18" s="119">
        <f>$C18*年まとめ!J18/1000</f>
        <v>18.394475402699172</v>
      </c>
      <c r="I18" s="119">
        <f>$C18*年まとめ!K18/1000</f>
        <v>2.1959468942935798</v>
      </c>
      <c r="J18" s="119">
        <f>$C18*年まとめ!L18/1000</f>
        <v>13.534897577456555</v>
      </c>
      <c r="K18" s="119">
        <f>$C18*年まとめ!M18/1000</f>
        <v>3.1181559067914342</v>
      </c>
      <c r="L18" s="119">
        <f>$C18*年まとめ!N18/1000</f>
        <v>60.873700019982444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119">
        <f>mm!O19</f>
        <v>1433.1210191082803</v>
      </c>
      <c r="D19" s="119">
        <f>$C19*年まとめ!F19/1000</f>
        <v>44.088609121433805</v>
      </c>
      <c r="E19" s="119">
        <f>$C19*年まとめ!G19/1000</f>
        <v>32.309584831163868</v>
      </c>
      <c r="F19" s="119">
        <f>$C19*年まとめ!H19/1000</f>
        <v>61.814126661087037</v>
      </c>
      <c r="G19" s="119">
        <f>$C19*年まとめ!I19/1000</f>
        <v>43.089687339363245</v>
      </c>
      <c r="H19" s="119">
        <f>$C19*年まとめ!J19/1000</f>
        <v>36.341375457305809</v>
      </c>
      <c r="I19" s="119">
        <f>$C19*年まとめ!K19/1000</f>
        <v>2.6922979706760781</v>
      </c>
      <c r="J19" s="119">
        <f>$C19*年まとめ!L19/1000</f>
        <v>18.446665586025404</v>
      </c>
      <c r="K19" s="119">
        <f>$C19*年まとめ!M19/1000</f>
        <v>6.3217722919637325</v>
      </c>
      <c r="L19" s="119">
        <f>$C19*年まとめ!N19/1000</f>
        <v>36.470743539888971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119">
        <f>mm!O20</f>
        <v>2229.936305732484</v>
      </c>
      <c r="D20" s="119">
        <f>$C20*年まとめ!F20/1000</f>
        <v>48.184328550595772</v>
      </c>
      <c r="E20" s="119">
        <f>$C20*年まとめ!G20/1000</f>
        <v>23.478139088289272</v>
      </c>
      <c r="F20" s="119">
        <f>$C20*年まとめ!H20/1000</f>
        <v>211.20095118911019</v>
      </c>
      <c r="G20" s="119">
        <f>$C20*年まとめ!I20/1000</f>
        <v>24.965812103211711</v>
      </c>
      <c r="H20" s="119">
        <f>$C20*年まとめ!J20/1000</f>
        <v>167.55668879141419</v>
      </c>
      <c r="I20" s="119">
        <f>$C20*年まとめ!K20/1000</f>
        <v>4.842535135256897</v>
      </c>
      <c r="J20" s="119">
        <f>$C20*年まとめ!L20/1000</f>
        <v>16.773512052328467</v>
      </c>
      <c r="K20" s="119">
        <f>$C20*年まとめ!M20/1000</f>
        <v>20.916203405755144</v>
      </c>
      <c r="L20" s="119">
        <f>$C20*年まとめ!N20/1000</f>
        <v>65.617572116948736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119">
        <f>mm!O21</f>
        <v>1436.5286624203818</v>
      </c>
      <c r="D21" s="119">
        <f>$C21*年まとめ!F21/1000</f>
        <v>30.728884394904458</v>
      </c>
      <c r="E21" s="119">
        <f>$C21*年まとめ!G21/1000</f>
        <v>17.310276751592358</v>
      </c>
      <c r="F21" s="119">
        <f>$C21*年まとめ!H21/1000</f>
        <v>63.934566560509552</v>
      </c>
      <c r="G21" s="119">
        <f>$C21*年まとめ!I21/1000</f>
        <v>37.847426751592351</v>
      </c>
      <c r="H21" s="119">
        <f>$C21*年まとめ!J21/1000</f>
        <v>44.021708280254771</v>
      </c>
      <c r="I21" s="119">
        <f>$C21*年まとめ!K21/1000</f>
        <v>6.9574856050955436</v>
      </c>
      <c r="J21" s="119">
        <f>$C21*年まとめ!L21/1000</f>
        <v>5.9336808917197441</v>
      </c>
      <c r="K21" s="119">
        <f>$C21*年まとめ!M21/1000</f>
        <v>6.8096499999999986</v>
      </c>
      <c r="L21" s="119">
        <f>$C21*年まとめ!N21/1000</f>
        <v>30.019456793297216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119">
        <f>mm!O22</f>
        <v>1402.7070063694266</v>
      </c>
      <c r="D22" s="119">
        <f>$C22*年まとめ!F22/1000</f>
        <v>42.38005031650259</v>
      </c>
      <c r="E22" s="119">
        <f>$C22*年まとめ!G22/1000</f>
        <v>45.178179977926909</v>
      </c>
      <c r="F22" s="119">
        <f>$C22*年まとめ!H22/1000</f>
        <v>64.018447037259847</v>
      </c>
      <c r="G22" s="119">
        <f>$C22*年まとめ!I22/1000</f>
        <v>59.36100950470999</v>
      </c>
      <c r="H22" s="119">
        <f>$C22*年まとめ!J22/1000</f>
        <v>51.474879804365791</v>
      </c>
      <c r="I22" s="119">
        <f>$C22*年まとめ!K22/1000</f>
        <v>3.0141968169156339</v>
      </c>
      <c r="J22" s="119">
        <f>$C22*年まとめ!L22/1000</f>
        <v>20.948067728767256</v>
      </c>
      <c r="K22" s="119">
        <f>$C22*年まとめ!M22/1000</f>
        <v>4.8630442190244034</v>
      </c>
      <c r="L22" s="119">
        <f>$C22*年まとめ!N22/1000</f>
        <v>33.429601321065689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119">
        <f>mm!O23</f>
        <v>1510.8180055390624</v>
      </c>
      <c r="D23" s="119">
        <f>$C23*年まとめ!F23/1000</f>
        <v>36.616661247676845</v>
      </c>
      <c r="E23" s="119">
        <f>$C23*年まとめ!G23/1000</f>
        <v>23.075051417743751</v>
      </c>
      <c r="F23" s="119">
        <f>$C23*年まとめ!H23/1000</f>
        <v>85.785838708297035</v>
      </c>
      <c r="G23" s="119">
        <f>$C23*年まとめ!I23/1000</f>
        <v>38.18756539982958</v>
      </c>
      <c r="H23" s="119">
        <f>$C23*年まとめ!J23/1000</f>
        <v>50.898184008816905</v>
      </c>
      <c r="I23" s="119">
        <f>$C23*年まとめ!K23/1000</f>
        <v>2.0796947305827103</v>
      </c>
      <c r="J23" s="119">
        <f>$C23*年まとめ!L23/1000</f>
        <v>10.568402095708628</v>
      </c>
      <c r="K23" s="119">
        <f>$C23*年まとめ!M23/1000</f>
        <v>6.3324026310916306</v>
      </c>
      <c r="L23" s="119">
        <f>$C23*年まとめ!N23/1000</f>
        <v>50.79904252968953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119">
        <f>mm!O24</f>
        <v>1720.2547770700639</v>
      </c>
      <c r="D24" s="119">
        <f>$C24*年まとめ!F24/1000</f>
        <v>43.201611464968153</v>
      </c>
      <c r="E24" s="119">
        <f>$C24*年まとめ!G24/1000</f>
        <v>36.916993630573252</v>
      </c>
      <c r="F24" s="119">
        <f>$C24*年まとめ!H24/1000</f>
        <v>90.474356687898094</v>
      </c>
      <c r="G24" s="119">
        <f>$C24*年まとめ!I24/1000</f>
        <v>63.217605095541408</v>
      </c>
      <c r="H24" s="119">
        <f>$C24*年まとめ!J24/1000</f>
        <v>44.335675159235677</v>
      </c>
      <c r="I24" s="119">
        <f>$C24*年まとめ!K24/1000</f>
        <v>1.5012070063694269</v>
      </c>
      <c r="J24" s="119">
        <f>$C24*年まとめ!L24/1000</f>
        <v>9.0558136942675169</v>
      </c>
      <c r="K24" s="119">
        <f>$C24*年まとめ!M24/1000</f>
        <v>5.3166146496815294</v>
      </c>
      <c r="L24" s="119">
        <f>$C24*年まとめ!N24/1000</f>
        <v>61.523285431832598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166">
        <f>mm!O25</f>
        <v>2352.0454519077002</v>
      </c>
      <c r="D25" s="166">
        <f>$C25*年まとめ!F25/1000</f>
        <v>51.45768620394071</v>
      </c>
      <c r="E25" s="166">
        <f>$C25*年まとめ!G25/1000</f>
        <v>43.060960910031959</v>
      </c>
      <c r="F25" s="166">
        <f>$C25*年まとめ!H25/1000</f>
        <v>67.893296001385309</v>
      </c>
      <c r="G25" s="166">
        <f>$C25*年まとめ!I25/1000</f>
        <v>24.820024515873438</v>
      </c>
      <c r="H25" s="166">
        <f>$C25*年まとめ!J25/1000</f>
        <v>38.844322636780355</v>
      </c>
      <c r="I25" s="166">
        <f>$C25*年まとめ!K25/1000</f>
        <v>2.376649508537203</v>
      </c>
      <c r="J25" s="166">
        <f>$C25*年まとめ!L25/1000</f>
        <v>21.122242185787133</v>
      </c>
      <c r="K25" s="166">
        <f>$C25*年まとめ!M25/1000</f>
        <v>6.4927489238908995</v>
      </c>
      <c r="L25" s="166">
        <f>$C25*年まとめ!N25/1000</f>
        <v>74.911256402202994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122">
        <f>mm!O26</f>
        <v>1957.8</v>
      </c>
      <c r="D26" s="122">
        <f>$C26*年まとめ!F26/1000</f>
        <v>58.62932</v>
      </c>
      <c r="E26" s="122">
        <f>$C26*年まとめ!G26/1000</f>
        <v>42.563849999999988</v>
      </c>
      <c r="F26" s="122">
        <f>$C26*年まとめ!H26/1000</f>
        <v>262.28742999999997</v>
      </c>
      <c r="G26" s="122">
        <f>$C26*年まとめ!I26/1000</f>
        <v>49.156469999999999</v>
      </c>
      <c r="H26" s="122">
        <f>$C26*年まとめ!J26/1000</f>
        <v>218.98169000000001</v>
      </c>
      <c r="I26" s="122">
        <f>$C26*年まとめ!K26/1000</f>
        <v>8.1075800000000005</v>
      </c>
      <c r="J26" s="122">
        <f>$C26*年まとめ!L26/1000</f>
        <v>32.386800000000001</v>
      </c>
      <c r="K26" s="122">
        <f>$C26*年まとめ!M26/1000</f>
        <v>28.886500000000002</v>
      </c>
      <c r="L26" s="122">
        <f>$C26*年まとめ!N26/1000</f>
        <v>32.46721735175278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119">
        <f>mm!O27</f>
        <v>2336.7765364524439</v>
      </c>
      <c r="D27" s="119">
        <f>$C27*年まとめ!F27/1000</f>
        <v>68.472615157599961</v>
      </c>
      <c r="E27" s="119">
        <f>$C27*年まとめ!G27/1000</f>
        <v>48.802475076672891</v>
      </c>
      <c r="F27" s="119">
        <f>$C27*年まとめ!H27/1000</f>
        <v>330.50096626306117</v>
      </c>
      <c r="G27" s="119">
        <f>$C27*年まとめ!I27/1000</f>
        <v>45.863743471611336</v>
      </c>
      <c r="H27" s="119">
        <f>$C27*年まとめ!J27/1000</f>
        <v>304.6484800038092</v>
      </c>
      <c r="I27" s="119">
        <f>$C27*年まとめ!K27/1000</f>
        <v>9.032714646183992</v>
      </c>
      <c r="J27" s="119">
        <f>$C27*年まとめ!L27/1000</f>
        <v>28.848437691818432</v>
      </c>
      <c r="K27" s="119">
        <f>$C27*年まとめ!M27/1000</f>
        <v>32.866923558253916</v>
      </c>
      <c r="L27" s="119">
        <f>$C27*年まとめ!N27/1000</f>
        <v>58.457047171433565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119">
        <f>mm!O28</f>
        <v>2601.1139401654991</v>
      </c>
      <c r="D28" s="119">
        <f>$C28*年まとめ!F28/1000</f>
        <v>73.949365669371971</v>
      </c>
      <c r="E28" s="119">
        <f>$C28*年まとめ!G28/1000</f>
        <v>51.754711745944341</v>
      </c>
      <c r="F28" s="119">
        <f>$C28*年まとめ!H28/1000</f>
        <v>344.78276483405591</v>
      </c>
      <c r="G28" s="119">
        <f>$C28*年まとめ!I28/1000</f>
        <v>50.399723508548092</v>
      </c>
      <c r="H28" s="119">
        <f>$C28*年まとめ!J28/1000</f>
        <v>315.59046927385748</v>
      </c>
      <c r="I28" s="119">
        <f>$C28*年まとめ!K28/1000</f>
        <v>10.832813738785305</v>
      </c>
      <c r="J28" s="119">
        <f>$C28*年まとめ!L28/1000</f>
        <v>32.062649049450435</v>
      </c>
      <c r="K28" s="119">
        <f>$C28*年まとめ!M28/1000</f>
        <v>35.482615722731715</v>
      </c>
      <c r="L28" s="119">
        <f>$C28*年まとめ!N28/1000</f>
        <v>55.72054263950082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119">
        <f>mm!O29</f>
        <v>1908.6624203821657</v>
      </c>
      <c r="D29" s="119">
        <f>$C29*年まとめ!F29/1000</f>
        <v>125.46758598726115</v>
      </c>
      <c r="E29" s="119">
        <f>$C29*年まとめ!G29/1000</f>
        <v>44.346509554140127</v>
      </c>
      <c r="F29" s="119">
        <f>$C29*年まとめ!H29/1000</f>
        <v>271.88581528662417</v>
      </c>
      <c r="G29" s="119">
        <f>$C29*年まとめ!I29/1000</f>
        <v>51.522566878980889</v>
      </c>
      <c r="H29" s="119">
        <f>$C29*年まとめ!J29/1000</f>
        <v>243.08008598726116</v>
      </c>
      <c r="I29" s="119">
        <f>$C29*年まとめ!K29/1000</f>
        <v>7.667821656050954</v>
      </c>
      <c r="J29" s="119">
        <f>$C29*年まとめ!L29/1000</f>
        <v>52.643917197452225</v>
      </c>
      <c r="K29" s="119">
        <f>$C29*年まとめ!M29/1000</f>
        <v>63.44668152866241</v>
      </c>
      <c r="L29" s="119">
        <f>$C29*年まとめ!N29/1000</f>
        <v>70.205953901177821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119">
        <f>mm!O30</f>
        <v>2757.352005092298</v>
      </c>
      <c r="D30" s="119">
        <f>$C30*年まとめ!F30/1000</f>
        <v>56.233077657542978</v>
      </c>
      <c r="E30" s="119">
        <f>$C30*年まとめ!G30/1000</f>
        <v>65.268154042011432</v>
      </c>
      <c r="F30" s="119">
        <f>$C30*年まとめ!H30/1000</f>
        <v>59.318297262889878</v>
      </c>
      <c r="G30" s="119">
        <f>$C30*年まとめ!I30/1000</f>
        <v>64.99732654360281</v>
      </c>
      <c r="H30" s="119">
        <f>$C30*年まとめ!J30/1000</f>
        <v>52.580646085295996</v>
      </c>
      <c r="I30" s="119">
        <f>$C30*年まとめ!K30/1000</f>
        <v>8.706320814767663</v>
      </c>
      <c r="J30" s="119">
        <f>$C30*年まとめ!L30/1000</f>
        <v>18.512122851686822</v>
      </c>
      <c r="K30" s="119">
        <f>$C30*年まとめ!M30/1000</f>
        <v>7.9696148949713548</v>
      </c>
      <c r="L30" s="119">
        <f>$C30*年まとめ!N30/1000</f>
        <v>84.871738105624615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119">
        <f>mm!O31</f>
        <v>1705.9808917197454</v>
      </c>
      <c r="D31" s="119">
        <f>$C31*年まとめ!F31/1000</f>
        <v>31.794476886248031</v>
      </c>
      <c r="E31" s="119">
        <f>$C31*年まとめ!G31/1000</f>
        <v>28.831610832300264</v>
      </c>
      <c r="F31" s="119">
        <f>$C31*年まとめ!H31/1000</f>
        <v>69.761961655196004</v>
      </c>
      <c r="G31" s="119">
        <f>$C31*年まとめ!I31/1000</f>
        <v>29.162578463642976</v>
      </c>
      <c r="H31" s="119">
        <f>$C31*年まとめ!J31/1000</f>
        <v>57.767875707839544</v>
      </c>
      <c r="I31" s="119">
        <f>$C31*年まとめ!K31/1000</f>
        <v>3.5666251404860869</v>
      </c>
      <c r="J31" s="119">
        <f>$C31*年まとめ!L31/1000</f>
        <v>12.076204136873258</v>
      </c>
      <c r="K31" s="119">
        <f>$C31*年まとめ!M31/1000</f>
        <v>7.8823292359548374</v>
      </c>
      <c r="L31" s="119">
        <f>$C31*年まとめ!N31/1000</f>
        <v>35.890633532748105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119">
        <f>mm!O32</f>
        <v>1990.5414012738854</v>
      </c>
      <c r="D32" s="119">
        <f>$C32*年まとめ!F32/1000</f>
        <v>49.450744745222927</v>
      </c>
      <c r="E32" s="119">
        <f>$C32*年まとめ!G32/1000</f>
        <v>38.543407961783444</v>
      </c>
      <c r="F32" s="119">
        <f>$C32*年まとめ!H32/1000</f>
        <v>47.820039490445858</v>
      </c>
      <c r="G32" s="119">
        <f>$C32*年まとめ!I32/1000</f>
        <v>61.36015891719746</v>
      </c>
      <c r="H32" s="119">
        <f>$C32*年まとめ!J32/1000</f>
        <v>44.953688535031844</v>
      </c>
      <c r="I32" s="119">
        <f>$C32*年まとめ!K32/1000</f>
        <v>4.7688872611464967</v>
      </c>
      <c r="J32" s="119">
        <f>$C32*年まとめ!L32/1000</f>
        <v>15.635987898089173</v>
      </c>
      <c r="K32" s="119">
        <f>$C32*年まとめ!M32/1000</f>
        <v>8.0234183121019118</v>
      </c>
      <c r="L32" s="119">
        <f>$C32*年まとめ!N32/1000</f>
        <v>61.283056473337929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119">
        <f>mm!O33</f>
        <v>1909.4623905777494</v>
      </c>
      <c r="D33" s="119">
        <f>$C33*年まとめ!F33/1000</f>
        <v>29.556135938700049</v>
      </c>
      <c r="E33" s="119">
        <f>$C33*年まとめ!G33/1000</f>
        <v>30.890917426075795</v>
      </c>
      <c r="F33" s="119">
        <f>$C33*年まとめ!H33/1000</f>
        <v>24.270995847706903</v>
      </c>
      <c r="G33" s="119">
        <f>$C33*年まとめ!I33/1000</f>
        <v>29.204526314805065</v>
      </c>
      <c r="H33" s="119">
        <f>$C33*年まとめ!J33/1000</f>
        <v>15.482509668237734</v>
      </c>
      <c r="I33" s="119">
        <f>$C33*年まとめ!K33/1000</f>
        <v>1.545498551891537</v>
      </c>
      <c r="J33" s="119">
        <f>$C33*年まとめ!L33/1000</f>
        <v>7.5659353781693346</v>
      </c>
      <c r="K33" s="119">
        <f>$C33*年まとめ!M33/1000</f>
        <v>3.1619056753182697</v>
      </c>
      <c r="L33" s="119">
        <f>$C33*年まとめ!N33/1000</f>
        <v>34.958485631806823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119">
        <f>mm!O34</f>
        <v>1626.0828025477704</v>
      </c>
      <c r="D34" s="119">
        <f>$C34*年まとめ!F34/1000</f>
        <v>34.080994585987263</v>
      </c>
      <c r="E34" s="119">
        <f>$C34*年まとめ!G34/1000</f>
        <v>35.828301273885344</v>
      </c>
      <c r="F34" s="119">
        <f>$C34*年まとめ!H34/1000</f>
        <v>18.966838535031851</v>
      </c>
      <c r="G34" s="119">
        <f>$C34*年まとめ!I34/1000</f>
        <v>38.733558598726113</v>
      </c>
      <c r="H34" s="119">
        <f>$C34*年まとめ!J34/1000</f>
        <v>16.61446942675159</v>
      </c>
      <c r="I34" s="119">
        <f>$C34*年まとめ!K34/1000</f>
        <v>1.690278662420382</v>
      </c>
      <c r="J34" s="119">
        <f>$C34*年まとめ!L34/1000</f>
        <v>9.7926433121019105</v>
      </c>
      <c r="K34" s="119">
        <f>$C34*年まとめ!M34/1000</f>
        <v>3.125052547770701</v>
      </c>
      <c r="L34" s="119">
        <f>$C34*年まとめ!N34/1000</f>
        <v>38.179015167950126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119">
        <f>mm!O35</f>
        <v>839.83333333333326</v>
      </c>
      <c r="D35" s="119">
        <f>$C35*年まとめ!F35/1000</f>
        <v>16.405769333333332</v>
      </c>
      <c r="E35" s="119">
        <f>$C35*年まとめ!G35/1000</f>
        <v>18.844759999999997</v>
      </c>
      <c r="F35" s="119">
        <f>$C35*年まとめ!H35/1000</f>
        <v>23.087509999999998</v>
      </c>
      <c r="G35" s="119">
        <f>$C35*年まとめ!I35/1000</f>
        <v>12.130213333333334</v>
      </c>
      <c r="H35" s="119">
        <f>$C35*年まとめ!J35/1000</f>
        <v>17.796133333333334</v>
      </c>
      <c r="I35" s="119">
        <f>$C35*年まとめ!K35/1000</f>
        <v>1.8807500000000001</v>
      </c>
      <c r="J35" s="119">
        <f>$C35*年まとめ!L35/1000</f>
        <v>5.8435933333333345</v>
      </c>
      <c r="K35" s="119">
        <f>$C35*年まとめ!M35/1000</f>
        <v>2.6544466666666668</v>
      </c>
      <c r="L35" s="119">
        <f>$C35*年まとめ!N35/1000</f>
        <v>22.424275923509068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119">
        <f>mm!O36</f>
        <v>1554.0127388535034</v>
      </c>
      <c r="D36" s="119">
        <f>$C36*年まとめ!F36/1000</f>
        <v>23.304930573248402</v>
      </c>
      <c r="E36" s="119">
        <f>$C36*年まとめ!G36/1000</f>
        <v>31.424975796178344</v>
      </c>
      <c r="F36" s="119">
        <f>$C36*年まとめ!H36/1000</f>
        <v>21.138817515923567</v>
      </c>
      <c r="G36" s="119">
        <f>$C36*年まとめ!I36/1000</f>
        <v>24.054557324840768</v>
      </c>
      <c r="H36" s="119">
        <f>$C36*年まとめ!J36/1000</f>
        <v>17.154892993630572</v>
      </c>
      <c r="I36" s="119">
        <f>$C36*年まとめ!K36/1000</f>
        <v>0.85258598726114654</v>
      </c>
      <c r="J36" s="119">
        <f>$C36*年まとめ!L36/1000</f>
        <v>9.0477101910828033</v>
      </c>
      <c r="K36" s="119">
        <f>$C36*年まとめ!M36/1000</f>
        <v>2.7953757961783436</v>
      </c>
      <c r="L36" s="119">
        <f>$C36*年まとめ!N36/1000</f>
        <v>38.35379995600865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119">
        <f>mm!O37</f>
        <v>1374.9999999999998</v>
      </c>
      <c r="D37" s="119">
        <f>$C37*年まとめ!F37/1000</f>
        <v>24.78447487040345</v>
      </c>
      <c r="E37" s="119">
        <f>$C37*年まとめ!G37/1000</f>
        <v>33.2579452445435</v>
      </c>
      <c r="F37" s="119">
        <f>$C37*年まとめ!H37/1000</f>
        <v>22.135873438611913</v>
      </c>
      <c r="G37" s="119">
        <f>$C37*年まとめ!I37/1000</f>
        <v>31.001831488251039</v>
      </c>
      <c r="H37" s="119">
        <f>$C37*年まとめ!J37/1000</f>
        <v>10.988431691430504</v>
      </c>
      <c r="I37" s="119">
        <f>$C37*年まとめ!K37/1000</f>
        <v>1.4228821713069202</v>
      </c>
      <c r="J37" s="119">
        <f>$C37*年まとめ!L37/1000</f>
        <v>9.6984573845938709</v>
      </c>
      <c r="K37" s="119">
        <f>$C37*年まとめ!M37/1000</f>
        <v>2.5885620689004716</v>
      </c>
      <c r="L37" s="119">
        <f>$C37*年まとめ!N37/1000</f>
        <v>22.844187318269451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119">
        <f>mm!O38</f>
        <v>1829.3443666454486</v>
      </c>
      <c r="D38" s="119">
        <f>$C38*年まとめ!F38/1000</f>
        <v>24.668518141311271</v>
      </c>
      <c r="E38" s="119">
        <f>$C38*年まとめ!G38/1000</f>
        <v>22.628012730744747</v>
      </c>
      <c r="F38" s="119">
        <f>$C38*年まとめ!H38/1000</f>
        <v>66.718316359006991</v>
      </c>
      <c r="G38" s="119">
        <f>$C38*年まとめ!I38/1000</f>
        <v>16.549412794398471</v>
      </c>
      <c r="H38" s="119">
        <f>$C38*年まとめ!J38/1000</f>
        <v>51.583915340547435</v>
      </c>
      <c r="I38" s="119">
        <f>$C38*年まとめ!K38/1000</f>
        <v>2.3894088160407385</v>
      </c>
      <c r="J38" s="119">
        <f>$C38*年まとめ!L38/1000</f>
        <v>7.5659157542966264</v>
      </c>
      <c r="K38" s="119">
        <f>$C38*年まとめ!M38/1000</f>
        <v>6.1531587523870153</v>
      </c>
      <c r="L38" s="119">
        <f>$C38*年まとめ!N38/1000</f>
        <v>34.097326208873696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166">
        <f>mm!O39</f>
        <v>1042.1799702550215</v>
      </c>
      <c r="D39" s="166">
        <f>$C39*年まとめ!F39/1000</f>
        <v>21.513395027628853</v>
      </c>
      <c r="E39" s="166">
        <f>$C39*年まとめ!G39/1000</f>
        <v>20.19904986090711</v>
      </c>
      <c r="F39" s="166">
        <f>$C39*年まとめ!H39/1000</f>
        <v>28.320583009782656</v>
      </c>
      <c r="G39" s="166">
        <f>$C39*年まとめ!I39/1000</f>
        <v>23.473305737694041</v>
      </c>
      <c r="H39" s="166">
        <f>$C39*年まとめ!J39/1000</f>
        <v>22.559622576068058</v>
      </c>
      <c r="I39" s="166">
        <f>$C39*年まとめ!K39/1000</f>
        <v>0.98682046011401436</v>
      </c>
      <c r="J39" s="166">
        <f>$C39*年まとめ!L39/1000</f>
        <v>9.074136847524672</v>
      </c>
      <c r="K39" s="166">
        <f>$C39*年まとめ!M39/1000</f>
        <v>3.7336688097014434</v>
      </c>
      <c r="L39" s="166">
        <f>$C39*年まとめ!N39/1000</f>
        <v>21.549030357697173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157">
        <f>mm!O41</f>
        <v>1804.7611464968154</v>
      </c>
      <c r="D41" s="157">
        <f>$C41*年まとめ!F41/1000</f>
        <v>68.162462790375912</v>
      </c>
      <c r="E41" s="157">
        <f>$C41*年まとめ!G41/1000</f>
        <v>49.034857970388678</v>
      </c>
      <c r="F41" s="157">
        <f>$C41*年まとめ!H41/1000</f>
        <v>356.38012729223738</v>
      </c>
      <c r="G41" s="157">
        <f>$C41*年まとめ!I41/1000</f>
        <v>43.062922272499371</v>
      </c>
      <c r="H41" s="157">
        <f>$C41*年まとめ!J41/1000</f>
        <v>324.16192963559087</v>
      </c>
      <c r="I41" s="157">
        <f>$C41*年まとめ!K41/1000</f>
        <v>10.32094167483881</v>
      </c>
      <c r="J41" s="157">
        <f>$C41*年まとめ!L41/1000</f>
        <v>30.147523634644923</v>
      </c>
      <c r="K41" s="157">
        <f>$C41*年まとめ!M41/1000</f>
        <v>39.775644444211501</v>
      </c>
      <c r="L41" s="157">
        <f>$C41*年まとめ!N41/1000</f>
        <v>42.476006245863566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119">
        <f>mm!O42</f>
        <v>1453.1508593252706</v>
      </c>
      <c r="D42" s="119">
        <f>$C42*年まとめ!F42/1000</f>
        <v>43.251288928449171</v>
      </c>
      <c r="E42" s="119">
        <f>$C42*年まとめ!G42/1000</f>
        <v>36.087129867074076</v>
      </c>
      <c r="F42" s="119">
        <f>$C42*年まとめ!H42/1000</f>
        <v>175.29751014702512</v>
      </c>
      <c r="G42" s="119">
        <f>$C42*年まとめ!I42/1000</f>
        <v>30.900875334294913</v>
      </c>
      <c r="H42" s="119">
        <f>$C42*年まとめ!J42/1000</f>
        <v>153.27981226188993</v>
      </c>
      <c r="I42" s="119">
        <f>$C42*年まとめ!K42/1000</f>
        <v>7.5807914452635137</v>
      </c>
      <c r="J42" s="119">
        <f>$C42*年まとめ!L42/1000</f>
        <v>20.840304105759291</v>
      </c>
      <c r="K42" s="119">
        <f>$C42*年まとめ!M42/1000</f>
        <v>19.264245782517129</v>
      </c>
      <c r="L42" s="119">
        <f>$C42*年まとめ!N42/1000</f>
        <v>31.051072389722599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119">
        <f>mm!O43</f>
        <v>1016.35710038712</v>
      </c>
      <c r="D43" s="119">
        <f>$C43*年まとめ!F43/1000</f>
        <v>19.378723568898849</v>
      </c>
      <c r="E43" s="119">
        <f>$C43*年まとめ!G43/1000</f>
        <v>19.651532839388029</v>
      </c>
      <c r="F43" s="119">
        <f>$C43*年まとめ!H43/1000</f>
        <v>21.061323219098508</v>
      </c>
      <c r="G43" s="119">
        <f>$C43*年まとめ!I43/1000</f>
        <v>23.674454998172216</v>
      </c>
      <c r="H43" s="119">
        <f>$C43*年まとめ!J43/1000</f>
        <v>16.634121403450234</v>
      </c>
      <c r="I43" s="119">
        <f>$C43*年まとめ!K43/1000</f>
        <v>2.5701500450014398</v>
      </c>
      <c r="J43" s="119">
        <f>$C43*年まとめ!L43/1000</f>
        <v>5.7108393666184796</v>
      </c>
      <c r="K43" s="119">
        <f>$C43*年まとめ!M43/1000</f>
        <v>2.8077710806716718</v>
      </c>
      <c r="L43" s="119">
        <f>$C43*年まとめ!N43/1000</f>
        <v>25.918185557328446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119">
        <f>mm!O44</f>
        <v>1583.7898089171974</v>
      </c>
      <c r="D44" s="119">
        <f>$C44*年まとめ!F44/1000</f>
        <v>40.89214113932578</v>
      </c>
      <c r="E44" s="119">
        <f>$C44*年まとめ!G44/1000</f>
        <v>39.505798281717745</v>
      </c>
      <c r="F44" s="119">
        <f>$C44*年まとめ!H44/1000</f>
        <v>62.79671346829339</v>
      </c>
      <c r="G44" s="119">
        <f>$C44*年まとめ!I44/1000</f>
        <v>35.5172215759533</v>
      </c>
      <c r="H44" s="119">
        <f>$C44*年まとめ!J44/1000</f>
        <v>62.68938448896624</v>
      </c>
      <c r="I44" s="119">
        <f>$C44*年まとめ!K44/1000</f>
        <v>3.6230257400589703</v>
      </c>
      <c r="J44" s="119">
        <f>$C44*年まとめ!L44/1000</f>
        <v>20.656755164279325</v>
      </c>
      <c r="K44" s="119">
        <f>$C44*年まとめ!M44/1000</f>
        <v>8.1814041890989166</v>
      </c>
      <c r="L44" s="119">
        <f>$C44*年まとめ!N44/1000</f>
        <v>41.126820272235946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131">
        <f>mm!O45</f>
        <v>2063.5732484076434</v>
      </c>
      <c r="D45" s="131">
        <f>$C45*年まとめ!F45/1000</f>
        <v>29.712309808917194</v>
      </c>
      <c r="E45" s="131">
        <f>$C45*年まとめ!G45/1000</f>
        <v>21.4063998089172</v>
      </c>
      <c r="F45" s="131">
        <f>$C45*年まとめ!H45/1000</f>
        <v>79.699120445859862</v>
      </c>
      <c r="G45" s="131">
        <f>$C45*年まとめ!I45/1000</f>
        <v>19.040640509554141</v>
      </c>
      <c r="H45" s="131">
        <f>$C45*年まとめ!J45/1000</f>
        <v>68.709968535031848</v>
      </c>
      <c r="I45" s="131">
        <f>$C45*年まとめ!K45/1000</f>
        <v>3.1766522929936309</v>
      </c>
      <c r="J45" s="131">
        <f>$C45*年まとめ!L45/1000</f>
        <v>11.562044777070064</v>
      </c>
      <c r="K45" s="131">
        <f>$C45*年まとめ!M45/1000</f>
        <v>8.5941135668789812</v>
      </c>
      <c r="L45" s="131">
        <f>$C45*年まとめ!N45/1000</f>
        <v>38.285587139296631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166">
        <f>mm!O46</f>
        <v>1570.7643312101909</v>
      </c>
      <c r="D46" s="166">
        <f>$C46*年まとめ!F46/1000</f>
        <v>36.412436276910825</v>
      </c>
      <c r="E46" s="166">
        <f>$C46*年まとめ!G46/1000</f>
        <v>33.218528224922949</v>
      </c>
      <c r="F46" s="166">
        <f>$C46*年まとめ!H46/1000</f>
        <v>54.386662621207506</v>
      </c>
      <c r="G46" s="166">
        <f>$C46*年まとめ!I46/1000</f>
        <v>33.117943908474871</v>
      </c>
      <c r="H46" s="166">
        <f>$C46*年まとめ!J46/1000</f>
        <v>51.192777617446701</v>
      </c>
      <c r="I46" s="166">
        <f>$C46*年まとめ!K46/1000</f>
        <v>5.3685443103181463</v>
      </c>
      <c r="J46" s="166">
        <f>$C46*年まとめ!L46/1000</f>
        <v>17.412834172499998</v>
      </c>
      <c r="K46" s="166">
        <f>$C46*年まとめ!M46/1000</f>
        <v>6.8016998635663573</v>
      </c>
      <c r="L46" s="166">
        <f>$C46*年まとめ!N46/1000</f>
        <v>36.42473449267991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122">
        <f>mm!O47</f>
        <v>1511</v>
      </c>
      <c r="D47" s="122">
        <f>$C47*年まとめ!F47/1000</f>
        <v>36.333579999999998</v>
      </c>
      <c r="E47" s="122">
        <f>$C47*年まとめ!G47/1000</f>
        <v>26.834340000000001</v>
      </c>
      <c r="F47" s="122">
        <f>$C47*年まとめ!H47/1000</f>
        <v>62.09008</v>
      </c>
      <c r="G47" s="122">
        <f>$C47*年まとめ!I47/1000</f>
        <v>39.616599999999991</v>
      </c>
      <c r="H47" s="122">
        <f>$C47*年まとめ!J47/1000</f>
        <v>48.921500000000002</v>
      </c>
      <c r="I47" s="122">
        <f>$C47*年まとめ!K47/1000</f>
        <v>4.5873200000000001</v>
      </c>
      <c r="J47" s="122">
        <f>$C47*年まとめ!L47/1000</f>
        <v>17.430440000000001</v>
      </c>
      <c r="K47" s="122">
        <f>$C47*年まとめ!M47/1000</f>
        <v>7.1448900000000002</v>
      </c>
      <c r="L47" s="122">
        <f>$C47*年まとめ!N47/1000</f>
        <v>30.711379477200122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157">
        <f>mm!O48</f>
        <v>2126.6</v>
      </c>
      <c r="D48" s="157">
        <f>$C48*年まとめ!F48/1000</f>
        <v>44.233189999999993</v>
      </c>
      <c r="E48" s="157">
        <f>$C48*年まとめ!G48/1000</f>
        <v>35.25047</v>
      </c>
      <c r="F48" s="157">
        <f>$C48*年まとめ!H48/1000</f>
        <v>86.213170000000005</v>
      </c>
      <c r="G48" s="157">
        <f>$C48*年まとめ!I48/1000</f>
        <v>47.28857</v>
      </c>
      <c r="H48" s="157">
        <f>$C48*年まとめ!J48/1000</f>
        <v>74.395600000000002</v>
      </c>
      <c r="I48" s="157">
        <f>$C48*年まとめ!K48/1000</f>
        <v>5.2138900000000001</v>
      </c>
      <c r="J48" s="157">
        <f>$C48*年まとめ!L48/1000</f>
        <v>18.210930000000001</v>
      </c>
      <c r="K48" s="157">
        <f>$C48*年まとめ!M48/1000</f>
        <v>9.5327999999999999</v>
      </c>
      <c r="L48" s="157">
        <f>$C48*年まとめ!N48/1000</f>
        <v>42.250462043554684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119">
        <f>mm!O49</f>
        <v>1761.2328535031847</v>
      </c>
      <c r="D49" s="119">
        <f>$C49*年まとめ!F49/1000</f>
        <v>31.616025643598729</v>
      </c>
      <c r="E49" s="119">
        <f>$C49*年まとめ!G49/1000</f>
        <v>24.928382072101908</v>
      </c>
      <c r="F49" s="119">
        <f>$C49*年まとめ!H49/1000</f>
        <v>43.22252632522293</v>
      </c>
      <c r="G49" s="119">
        <f>$C49*年まとめ!I49/1000</f>
        <v>31.732988949617837</v>
      </c>
      <c r="H49" s="119">
        <f>$C49*年まとめ!J49/1000</f>
        <v>41.176719322038224</v>
      </c>
      <c r="I49" s="119">
        <f>$C49*年まとめ!K49/1000</f>
        <v>2.529409131210191</v>
      </c>
      <c r="J49" s="119">
        <f>$C49*年まとめ!L49/1000</f>
        <v>14.026824263375795</v>
      </c>
      <c r="K49" s="119">
        <f>$C49*年まとめ!M49/1000</f>
        <v>5.0615717490127388</v>
      </c>
      <c r="L49" s="119">
        <f>$C49*年まとめ!N49/1000</f>
        <v>31.464476175479483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119">
        <f>mm!O50</f>
        <v>1575.7599872672288</v>
      </c>
      <c r="D50" s="119">
        <f>$C50*年まとめ!F50/1000</f>
        <v>29.422423624325734</v>
      </c>
      <c r="E50" s="119">
        <f>$C50*年まとめ!G50/1000</f>
        <v>19.312118556259112</v>
      </c>
      <c r="F50" s="119">
        <f>$C50*年まとめ!H50/1000</f>
        <v>92.74343014945336</v>
      </c>
      <c r="G50" s="119">
        <f>$C50*年まとめ!I50/1000</f>
        <v>20.78576564482151</v>
      </c>
      <c r="H50" s="119">
        <f>$C50*年まとめ!J50/1000</f>
        <v>86.022471202627941</v>
      </c>
      <c r="I50" s="119">
        <f>$C50*年まとめ!K50/1000</f>
        <v>3.0253898414578693</v>
      </c>
      <c r="J50" s="119">
        <f>$C50*年まとめ!L50/1000</f>
        <v>14.812709143272421</v>
      </c>
      <c r="K50" s="119">
        <f>$C50*年まとめ!M50/1000</f>
        <v>10.855676119995886</v>
      </c>
      <c r="L50" s="119">
        <f>$C50*年まとめ!N50/1000</f>
        <v>21.845086307120326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119">
        <f>mm!O51</f>
        <v>1925</v>
      </c>
      <c r="D51" s="119">
        <f>$C51*年まとめ!F51/1000</f>
        <v>33.936269108280257</v>
      </c>
      <c r="E51" s="119">
        <f>$C51*年まとめ!G51/1000</f>
        <v>20.26838853503185</v>
      </c>
      <c r="F51" s="119">
        <f>$C51*年まとめ!H51/1000</f>
        <v>58.662199044585982</v>
      </c>
      <c r="G51" s="119">
        <f>$C51*年まとめ!I51/1000</f>
        <v>32.240487261146498</v>
      </c>
      <c r="H51" s="119">
        <f>$C51*年まとめ!J51/1000</f>
        <v>44.945963375796168</v>
      </c>
      <c r="I51" s="119">
        <f>$C51*年まとめ!K51/1000</f>
        <v>2.5069713375796177</v>
      </c>
      <c r="J51" s="119">
        <f>$C51*年まとめ!L51/1000</f>
        <v>14.071299363057324</v>
      </c>
      <c r="K51" s="119">
        <f>$C51*年まとめ!M51/1000</f>
        <v>6.2325605095541396</v>
      </c>
      <c r="L51" s="119">
        <f>$C51*年まとめ!N51/1000</f>
        <v>31.358197873201473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119">
        <f>mm!O52</f>
        <v>2002.2292993630574</v>
      </c>
      <c r="D52" s="119">
        <f>$C52*年まとめ!F52/1000</f>
        <v>51.966560509554135</v>
      </c>
      <c r="E52" s="119">
        <f>$C52*年まとめ!G52/1000</f>
        <v>30.347165605095544</v>
      </c>
      <c r="F52" s="119">
        <f>$C52*年まとめ!H52/1000</f>
        <v>43.034012738853498</v>
      </c>
      <c r="G52" s="119">
        <f>$C52*年まとめ!I52/1000</f>
        <v>59.222531847133752</v>
      </c>
      <c r="H52" s="119">
        <f>$C52*年まとめ!J52/1000</f>
        <v>37.750875796178342</v>
      </c>
      <c r="I52" s="119">
        <f>$C52*年まとめ!K52/1000</f>
        <v>5.6482324840764342</v>
      </c>
      <c r="J52" s="119">
        <f>$C52*年まとめ!L52/1000</f>
        <v>28.351624203821654</v>
      </c>
      <c r="K52" s="119">
        <f>$C52*年まとめ!M52/1000</f>
        <v>7.3198089171974523</v>
      </c>
      <c r="L52" s="119">
        <f>$C52*年まとめ!N52/1000</f>
        <v>29.741539019044957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119">
        <f>mm!O53</f>
        <v>1797.5477707006371</v>
      </c>
      <c r="D53" s="119">
        <f>$C53*年まとめ!F53/1000</f>
        <v>29.260671974522296</v>
      </c>
      <c r="E53" s="119">
        <f>$C53*年まとめ!G53/1000</f>
        <v>16.809538216560512</v>
      </c>
      <c r="F53" s="119">
        <f>$C53*年まとめ!H53/1000</f>
        <v>22.42081210191083</v>
      </c>
      <c r="G53" s="119">
        <f>$C53*年まとめ!I53/1000</f>
        <v>33.363221019108288</v>
      </c>
      <c r="H53" s="119">
        <f>$C53*年まとめ!J53/1000</f>
        <v>15.778805732484077</v>
      </c>
      <c r="I53" s="119">
        <f>$C53*年まとめ!K53/1000</f>
        <v>1.0760429936305731</v>
      </c>
      <c r="J53" s="119">
        <f>$C53*年まとめ!L53/1000</f>
        <v>10.627082802547772</v>
      </c>
      <c r="K53" s="119">
        <f>$C53*年まとめ!M53/1000</f>
        <v>3.7035127388535023</v>
      </c>
      <c r="L53" s="119">
        <f>$C53*年まとめ!N53/1000</f>
        <v>31.391919236847396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119">
        <f>mm!O54</f>
        <v>3323.8268456186224</v>
      </c>
      <c r="D54" s="119">
        <f>$C54*年まとめ!F54/1000</f>
        <v>50.478431956731519</v>
      </c>
      <c r="E54" s="119">
        <f>$C54*年まとめ!G54/1000</f>
        <v>31.994530826632239</v>
      </c>
      <c r="F54" s="119">
        <f>$C54*年まとめ!H54/1000</f>
        <v>166.43172513232886</v>
      </c>
      <c r="G54" s="119">
        <f>$C54*年まとめ!I54/1000</f>
        <v>22.116482199118465</v>
      </c>
      <c r="H54" s="119">
        <f>$C54*年まとめ!J54/1000</f>
        <v>166.50846073321097</v>
      </c>
      <c r="I54" s="119">
        <f>$C54*年まとめ!K54/1000</f>
        <v>4.3567055023382251</v>
      </c>
      <c r="J54" s="119">
        <f>$C54*年まとめ!L54/1000</f>
        <v>10.12386693852795</v>
      </c>
      <c r="K54" s="119">
        <f>$C54*年まとめ!M54/1000</f>
        <v>17.454905217371358</v>
      </c>
      <c r="L54" s="119">
        <f>$C54*年まとめ!N54/1000</f>
        <v>55.206683854677529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119">
        <f>mm!O55</f>
        <v>2253</v>
      </c>
      <c r="D55" s="119">
        <f>$C55*年まとめ!F55/1000</f>
        <v>33.095721424109925</v>
      </c>
      <c r="E55" s="119">
        <f>$C55*年まとめ!G55/1000</f>
        <v>21.012417352039996</v>
      </c>
      <c r="F55" s="119">
        <f>$C55*年まとめ!H55/1000</f>
        <v>134.98095909732015</v>
      </c>
      <c r="G55" s="119">
        <f>$C55*年まとめ!I55/1000</f>
        <v>27.166851441241693</v>
      </c>
      <c r="H55" s="119">
        <f>$C55*年まとめ!J55/1000</f>
        <v>110.93062200956939</v>
      </c>
      <c r="I55" s="119">
        <f>$C55*年まとめ!K55/1000</f>
        <v>6.2590792838874671</v>
      </c>
      <c r="J55" s="119">
        <f>$C55*年まとめ!L55/1000</f>
        <v>11.123253493013973</v>
      </c>
      <c r="K55" s="119">
        <f>$C55*年まとめ!M55/1000</f>
        <v>14.226356907894738</v>
      </c>
      <c r="L55" s="119">
        <f>$C55*年まとめ!N55/1000</f>
        <v>32.669456791221499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147">
        <f>mm!O56</f>
        <v>2557.3971185664295</v>
      </c>
      <c r="D56" s="147">
        <f>$C56*年まとめ!F56/1000</f>
        <v>35.152415725765749</v>
      </c>
      <c r="E56" s="147">
        <f>$C56*年まとめ!G56/1000</f>
        <v>13.177195316107133</v>
      </c>
      <c r="F56" s="147">
        <f>$C56*年まとめ!H56/1000</f>
        <v>362.1917420451714</v>
      </c>
      <c r="G56" s="147">
        <f>$C56*年まとめ!I56/1000</f>
        <v>18.450582042763003</v>
      </c>
      <c r="H56" s="147">
        <f>$C56*年まとめ!J56/1000</f>
        <v>329.30030849730946</v>
      </c>
      <c r="I56" s="147">
        <f>$C56*年まとめ!K56/1000</f>
        <v>8.5717159954615116</v>
      </c>
      <c r="J56" s="147">
        <f>$C56*年まとめ!L56/1000</f>
        <v>15.617500233181538</v>
      </c>
      <c r="K56" s="147">
        <f>$C56*年まとめ!M56/1000</f>
        <v>36.189645996939369</v>
      </c>
      <c r="L56" s="147">
        <f>$C56*年まとめ!N56/1000</f>
        <v>8.681762779302586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9.5" customHeight="1">
      <c r="A57" s="417"/>
      <c r="B57" s="351" t="s">
        <v>275</v>
      </c>
      <c r="C57" s="381">
        <f t="shared" ref="C57:L57" si="0">MIN(C5:C56)</f>
        <v>330</v>
      </c>
      <c r="D57" s="381">
        <f t="shared" si="0"/>
        <v>13.1645</v>
      </c>
      <c r="E57" s="381">
        <f t="shared" si="0"/>
        <v>9.6277999999999988</v>
      </c>
      <c r="F57" s="381">
        <f t="shared" si="0"/>
        <v>18.966838535031851</v>
      </c>
      <c r="G57" s="381">
        <f t="shared" si="0"/>
        <v>8.4405999999999981</v>
      </c>
      <c r="H57" s="381">
        <f t="shared" si="0"/>
        <v>10.988431691430504</v>
      </c>
      <c r="I57" s="381">
        <f t="shared" si="0"/>
        <v>0.85258598726114654</v>
      </c>
      <c r="J57" s="381">
        <f t="shared" si="0"/>
        <v>3.0763799999999999</v>
      </c>
      <c r="K57" s="381">
        <f t="shared" si="0"/>
        <v>2.5885620689004716</v>
      </c>
      <c r="L57" s="381">
        <f t="shared" si="0"/>
        <v>5.464281823779495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9.5" customHeight="1">
      <c r="A58" s="418"/>
      <c r="B58" s="419" t="s">
        <v>276</v>
      </c>
      <c r="C58" s="420">
        <f t="shared" ref="C58:L58" si="1">MAX(C5:C56)</f>
        <v>3323.8268456186224</v>
      </c>
      <c r="D58" s="421">
        <f t="shared" si="1"/>
        <v>125.46758598726115</v>
      </c>
      <c r="E58" s="421">
        <f t="shared" si="1"/>
        <v>72.253756071806762</v>
      </c>
      <c r="F58" s="421">
        <f t="shared" si="1"/>
        <v>362.1917420451714</v>
      </c>
      <c r="G58" s="421">
        <f t="shared" si="1"/>
        <v>109.28580507576937</v>
      </c>
      <c r="H58" s="421">
        <f t="shared" si="1"/>
        <v>329.30030849730946</v>
      </c>
      <c r="I58" s="421">
        <f t="shared" si="1"/>
        <v>10.832813738785305</v>
      </c>
      <c r="J58" s="421">
        <f t="shared" si="1"/>
        <v>52.643917197452225</v>
      </c>
      <c r="K58" s="421">
        <f t="shared" si="1"/>
        <v>63.44668152866241</v>
      </c>
      <c r="L58" s="422">
        <f t="shared" si="1"/>
        <v>84.871738105624615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9.5" customHeight="1">
      <c r="A59" s="378"/>
      <c r="B59" s="357" t="s">
        <v>277</v>
      </c>
      <c r="C59" s="423">
        <f t="shared" ref="C59:L59" si="2">AVERAGE(C5:C56)</f>
        <v>1695.9251819822225</v>
      </c>
      <c r="D59" s="424">
        <f t="shared" si="2"/>
        <v>38.70657893227812</v>
      </c>
      <c r="E59" s="424">
        <f t="shared" si="2"/>
        <v>31.826113960715183</v>
      </c>
      <c r="F59" s="424">
        <f t="shared" si="2"/>
        <v>99.95512075887244</v>
      </c>
      <c r="G59" s="424">
        <f t="shared" si="2"/>
        <v>37.500620853557578</v>
      </c>
      <c r="H59" s="424">
        <f t="shared" si="2"/>
        <v>85.004685031481515</v>
      </c>
      <c r="I59" s="424">
        <f t="shared" si="2"/>
        <v>4.1818329068574771</v>
      </c>
      <c r="J59" s="424">
        <f t="shared" si="2"/>
        <v>14.812072659998528</v>
      </c>
      <c r="K59" s="424">
        <f t="shared" si="2"/>
        <v>11.421546210449142</v>
      </c>
      <c r="L59" s="425">
        <f t="shared" si="2"/>
        <v>38.055191226660725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9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AK10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2.625" defaultRowHeight="15" customHeight="1"/>
  <cols>
    <col min="1" max="1" width="3.875" customWidth="1"/>
    <col min="2" max="2" width="3.25" customWidth="1"/>
    <col min="3" max="4" width="4.125" customWidth="1"/>
    <col min="5" max="7" width="6.5" customWidth="1"/>
    <col min="8" max="16" width="5.625" customWidth="1"/>
    <col min="17" max="20" width="6.125" customWidth="1"/>
    <col min="21" max="21" width="5.125" customWidth="1"/>
    <col min="22" max="22" width="6.875" customWidth="1"/>
    <col min="23" max="23" width="5.125" customWidth="1"/>
    <col min="24" max="24" width="7.125" customWidth="1"/>
    <col min="25" max="33" width="5.125" customWidth="1"/>
    <col min="34" max="34" width="8.125" customWidth="1"/>
    <col min="35" max="35" width="11" customWidth="1"/>
    <col min="36" max="37" width="9" customWidth="1"/>
  </cols>
  <sheetData>
    <row r="1" spans="1:37" ht="13.5" customHeight="1">
      <c r="A1" s="301"/>
      <c r="B1" s="301"/>
      <c r="C1" s="301"/>
      <c r="D1" s="301"/>
      <c r="E1" s="301" t="s">
        <v>280</v>
      </c>
      <c r="F1" s="426"/>
      <c r="G1" s="426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</row>
    <row r="2" spans="1:37" ht="15" customHeight="1">
      <c r="A2" s="427"/>
      <c r="B2" s="428"/>
      <c r="C2" s="429"/>
      <c r="D2" s="429"/>
      <c r="E2" s="427" t="s">
        <v>281</v>
      </c>
      <c r="F2" s="430"/>
      <c r="G2" s="430" t="s">
        <v>272</v>
      </c>
      <c r="H2" s="428" t="s">
        <v>273</v>
      </c>
      <c r="I2" s="428" t="s">
        <v>273</v>
      </c>
      <c r="J2" s="428" t="s">
        <v>273</v>
      </c>
      <c r="K2" s="428" t="s">
        <v>273</v>
      </c>
      <c r="L2" s="428" t="s">
        <v>273</v>
      </c>
      <c r="M2" s="428" t="s">
        <v>273</v>
      </c>
      <c r="N2" s="428" t="s">
        <v>273</v>
      </c>
      <c r="O2" s="428" t="s">
        <v>273</v>
      </c>
      <c r="P2" s="429" t="s">
        <v>273</v>
      </c>
      <c r="Q2" s="431"/>
      <c r="R2" s="427" t="s">
        <v>282</v>
      </c>
      <c r="S2" s="428" t="s">
        <v>282</v>
      </c>
      <c r="T2" s="428" t="s">
        <v>282</v>
      </c>
      <c r="U2" s="428"/>
      <c r="V2" s="428"/>
      <c r="W2" s="429"/>
      <c r="X2" s="432" t="s">
        <v>281</v>
      </c>
      <c r="Y2" s="433"/>
      <c r="Z2" s="431"/>
      <c r="AA2" s="431"/>
      <c r="AB2" s="431"/>
      <c r="AC2" s="431" t="s">
        <v>283</v>
      </c>
      <c r="AD2" s="431"/>
      <c r="AE2" s="431"/>
      <c r="AF2" s="431"/>
      <c r="AG2" s="434"/>
      <c r="AH2" s="434"/>
      <c r="AI2" s="301"/>
      <c r="AJ2" s="301"/>
      <c r="AK2" s="301"/>
    </row>
    <row r="3" spans="1:37" ht="39" customHeight="1">
      <c r="A3" s="435" t="s">
        <v>284</v>
      </c>
      <c r="B3" s="436" t="s">
        <v>285</v>
      </c>
      <c r="C3" s="437" t="s">
        <v>286</v>
      </c>
      <c r="D3" s="438" t="s">
        <v>287</v>
      </c>
      <c r="E3" s="439" t="s">
        <v>288</v>
      </c>
      <c r="F3" s="440" t="s">
        <v>259</v>
      </c>
      <c r="G3" s="440" t="s">
        <v>260</v>
      </c>
      <c r="H3" s="441" t="s">
        <v>261</v>
      </c>
      <c r="I3" s="441" t="s">
        <v>262</v>
      </c>
      <c r="J3" s="441" t="s">
        <v>263</v>
      </c>
      <c r="K3" s="441" t="s">
        <v>269</v>
      </c>
      <c r="L3" s="441" t="s">
        <v>264</v>
      </c>
      <c r="M3" s="441" t="s">
        <v>265</v>
      </c>
      <c r="N3" s="441" t="s">
        <v>266</v>
      </c>
      <c r="O3" s="441" t="s">
        <v>268</v>
      </c>
      <c r="P3" s="438" t="s">
        <v>267</v>
      </c>
      <c r="Q3" s="442" t="s">
        <v>289</v>
      </c>
      <c r="R3" s="439" t="s">
        <v>290</v>
      </c>
      <c r="S3" s="441" t="s">
        <v>291</v>
      </c>
      <c r="T3" s="441" t="s">
        <v>292</v>
      </c>
      <c r="U3" s="441" t="s">
        <v>77</v>
      </c>
      <c r="V3" s="441" t="s">
        <v>293</v>
      </c>
      <c r="W3" s="438" t="s">
        <v>109</v>
      </c>
      <c r="X3" s="443" t="s">
        <v>258</v>
      </c>
      <c r="Y3" s="444" t="s">
        <v>261</v>
      </c>
      <c r="Z3" s="444" t="s">
        <v>262</v>
      </c>
      <c r="AA3" s="444" t="s">
        <v>263</v>
      </c>
      <c r="AB3" s="444" t="s">
        <v>264</v>
      </c>
      <c r="AC3" s="444" t="s">
        <v>265</v>
      </c>
      <c r="AD3" s="444" t="s">
        <v>266</v>
      </c>
      <c r="AE3" s="444" t="s">
        <v>267</v>
      </c>
      <c r="AF3" s="444" t="s">
        <v>268</v>
      </c>
      <c r="AG3" s="438" t="s">
        <v>269</v>
      </c>
      <c r="AH3" s="445"/>
      <c r="AI3" s="446" t="s">
        <v>270</v>
      </c>
      <c r="AJ3" s="446"/>
      <c r="AK3" s="446"/>
    </row>
    <row r="4" spans="1:37" ht="12.75" hidden="1" customHeight="1">
      <c r="A4" s="447">
        <v>1</v>
      </c>
      <c r="B4" s="448">
        <v>4</v>
      </c>
      <c r="C4" s="449">
        <v>1</v>
      </c>
      <c r="D4" s="450">
        <f>測定日数!C5</f>
        <v>28</v>
      </c>
      <c r="E4" s="451">
        <f>mm!C5</f>
        <v>151.49971829551279</v>
      </c>
      <c r="F4" s="452">
        <f>pH!C5</f>
        <v>4.7014802537625258</v>
      </c>
      <c r="G4" s="452">
        <f>EC!C5</f>
        <v>2.349909759428511</v>
      </c>
      <c r="H4" s="453">
        <f>'SO4'!C5</f>
        <v>18.415009015102417</v>
      </c>
      <c r="I4" s="453">
        <f>'NO3'!C5</f>
        <v>12.877586265060739</v>
      </c>
      <c r="J4" s="453">
        <f>Cl!C5</f>
        <v>57.477166484843117</v>
      </c>
      <c r="K4" s="453">
        <f>H!C5</f>
        <v>19.884732190328453</v>
      </c>
      <c r="L4" s="453">
        <f>'NH4'!C5</f>
        <v>23.076560336389328</v>
      </c>
      <c r="M4" s="453">
        <f>Na!C5</f>
        <v>53.083963013972976</v>
      </c>
      <c r="N4" s="453">
        <f>K!C5</f>
        <v>1.5652432538882173</v>
      </c>
      <c r="O4" s="453">
        <f>Mg!C5</f>
        <v>4.9991514205048935</v>
      </c>
      <c r="P4" s="450">
        <f>Ca!C5</f>
        <v>6.0741269529978013</v>
      </c>
      <c r="Q4" s="454">
        <f t="shared" ref="Q4:Q7" si="0">1.24*10^(F4-5.35)</f>
        <v>0.27854921502870172</v>
      </c>
      <c r="R4" s="451">
        <f t="shared" ref="R4:R7" si="1">SUM(H4:J4)+H4</f>
        <v>107.18477078010869</v>
      </c>
      <c r="S4" s="453">
        <f t="shared" ref="S4:S7" si="2">SUM(K4:P4)+O4+P4</f>
        <v>119.75705554158435</v>
      </c>
      <c r="T4" s="453">
        <f t="shared" ref="T4:T7" si="3">SUM(H4:J4,Q4)+H4</f>
        <v>107.4633199951374</v>
      </c>
      <c r="U4" s="453">
        <f t="shared" ref="U4:U7" si="4">(S4-R4)/(R4+S4)*100</f>
        <v>5.5398711490293007</v>
      </c>
      <c r="V4" s="453">
        <f t="shared" ref="V4:V7" si="5">(S4-T4)/(S4+T4)*100</f>
        <v>5.4104899340156782</v>
      </c>
      <c r="W4" s="450">
        <f t="shared" ref="W4:W7" si="6">100*((349.7*10^(2-F4)+(80*2*H4+71.5*I4+76.3*J4+73.5*L4+50.1*M4+73.5*N4+59.8*2*P4+53.3*2*O4)/10000)-G4)/((349.7*10^(2-F4)+(80*2*H4+71.5*I4+76.3*J4+73.5*L4+50.1*M4+73.5*N4+59.8*2*P4+53.3*2*O4)/10000)+G4)</f>
        <v>-5.7672263985381154</v>
      </c>
      <c r="X4" s="455">
        <f t="shared" ref="X4:X7" si="7">E4</f>
        <v>151.49971829551279</v>
      </c>
      <c r="Y4" s="456">
        <f t="shared" ref="Y4:AA4" si="8">H4*$E4/1000</f>
        <v>2.7898686781973447</v>
      </c>
      <c r="Z4" s="456">
        <f t="shared" si="8"/>
        <v>1.9509506914828667</v>
      </c>
      <c r="AA4" s="456">
        <f t="shared" si="8"/>
        <v>8.7077745308780212</v>
      </c>
      <c r="AB4" s="456">
        <f t="shared" ref="AB4:AF4" si="9">L4*$E4/1000</f>
        <v>3.4960923901923868</v>
      </c>
      <c r="AC4" s="456">
        <f t="shared" si="9"/>
        <v>8.0422054426263259</v>
      </c>
      <c r="AD4" s="456">
        <f t="shared" si="9"/>
        <v>0.23713391202801673</v>
      </c>
      <c r="AE4" s="456">
        <f t="shared" si="9"/>
        <v>0.75737003192310393</v>
      </c>
      <c r="AF4" s="456">
        <f t="shared" si="9"/>
        <v>0.92022852227034835</v>
      </c>
      <c r="AG4" s="457">
        <f t="shared" ref="AG4:AG7" si="10">K4*$E4/1000</f>
        <v>3.0125313252164756</v>
      </c>
      <c r="AH4" s="458"/>
      <c r="AI4" s="459">
        <f t="shared" ref="AI4:AI7" si="11">R4+S4</f>
        <v>226.94182632169304</v>
      </c>
      <c r="AJ4" s="301"/>
      <c r="AK4" s="301"/>
    </row>
    <row r="5" spans="1:37" ht="12.75" hidden="1" customHeight="1">
      <c r="A5" s="447">
        <v>2</v>
      </c>
      <c r="B5" s="460">
        <v>4</v>
      </c>
      <c r="C5" s="449">
        <v>2</v>
      </c>
      <c r="D5" s="461">
        <f>測定日数!C6</f>
        <v>28</v>
      </c>
      <c r="E5" s="462">
        <f>mm!C6</f>
        <v>76.106945819776485</v>
      </c>
      <c r="F5" s="463">
        <f>pH!C6</f>
        <v>5.6897887665389444</v>
      </c>
      <c r="G5" s="463">
        <f>EC!C6</f>
        <v>1.1216171003717472</v>
      </c>
      <c r="H5" s="464">
        <f>'SO4'!C6</f>
        <v>8.7814681284781635</v>
      </c>
      <c r="I5" s="464">
        <f>'NO3'!C6</f>
        <v>8.7732857890920428</v>
      </c>
      <c r="J5" s="464">
        <f>Cl!C6</f>
        <v>21.667234539004628</v>
      </c>
      <c r="K5" s="464">
        <f>H!C6</f>
        <v>2.1040289415811726</v>
      </c>
      <c r="L5" s="464">
        <f>'NH4'!C6</f>
        <v>18.598421206416486</v>
      </c>
      <c r="M5" s="464">
        <f>Na!C6</f>
        <v>24.712935036955194</v>
      </c>
      <c r="N5" s="464">
        <f>K!C6</f>
        <v>3.5482214551099265</v>
      </c>
      <c r="O5" s="464">
        <f>Mg!C6</f>
        <v>9.2222660006887498</v>
      </c>
      <c r="P5" s="461">
        <f>Ca!C6</f>
        <v>3.0998652225545746</v>
      </c>
      <c r="Q5" s="465">
        <f t="shared" si="0"/>
        <v>2.7115052628025706</v>
      </c>
      <c r="R5" s="466">
        <f t="shared" si="1"/>
        <v>48.003456585053002</v>
      </c>
      <c r="S5" s="467">
        <f t="shared" si="2"/>
        <v>73.607869086549428</v>
      </c>
      <c r="T5" s="467">
        <f t="shared" si="3"/>
        <v>50.714961847855562</v>
      </c>
      <c r="U5" s="467">
        <f t="shared" si="4"/>
        <v>21.054299309784874</v>
      </c>
      <c r="V5" s="467">
        <f t="shared" si="5"/>
        <v>18.414081361107829</v>
      </c>
      <c r="W5" s="461">
        <f t="shared" si="6"/>
        <v>-13.090279222793543</v>
      </c>
      <c r="X5" s="468">
        <f t="shared" si="7"/>
        <v>76.106945819776485</v>
      </c>
      <c r="Y5" s="469">
        <f t="shared" ref="Y5:AA5" si="12">H5*$E5/1000</f>
        <v>0.66833071907218167</v>
      </c>
      <c r="Z5" s="469">
        <f t="shared" si="12"/>
        <v>0.66770798621184302</v>
      </c>
      <c r="AA5" s="469">
        <f t="shared" si="12"/>
        <v>1.6490270451244151</v>
      </c>
      <c r="AB5" s="469">
        <f t="shared" ref="AB5:AF5" si="13">L5*$E5/1000</f>
        <v>1.4154690350901213</v>
      </c>
      <c r="AC5" s="469">
        <f t="shared" si="13"/>
        <v>1.880826007905205</v>
      </c>
      <c r="AD5" s="469">
        <f t="shared" si="13"/>
        <v>0.27004429804061963</v>
      </c>
      <c r="AE5" s="469">
        <f t="shared" si="13"/>
        <v>0.70187849884998543</v>
      </c>
      <c r="AF5" s="469">
        <f t="shared" si="13"/>
        <v>0.23592127454157039</v>
      </c>
      <c r="AG5" s="470">
        <f t="shared" si="10"/>
        <v>0.16013121666015998</v>
      </c>
      <c r="AH5" s="471"/>
      <c r="AI5" s="459">
        <f t="shared" si="11"/>
        <v>121.61132567160243</v>
      </c>
      <c r="AJ5" s="301"/>
      <c r="AK5" s="301"/>
    </row>
    <row r="6" spans="1:37" ht="12.75" hidden="1" customHeight="1">
      <c r="A6" s="447">
        <v>3</v>
      </c>
      <c r="B6" s="460">
        <v>4</v>
      </c>
      <c r="C6" s="449">
        <v>3</v>
      </c>
      <c r="D6" s="472">
        <f>測定日数!C7</f>
        <v>28</v>
      </c>
      <c r="E6" s="473">
        <f>mm!C7</f>
        <v>106.4968152866242</v>
      </c>
      <c r="F6" s="474">
        <f>pH!C7</f>
        <v>4.8497609726850452</v>
      </c>
      <c r="G6" s="474">
        <f>EC!C7</f>
        <v>1.7336952751196173</v>
      </c>
      <c r="H6" s="475">
        <f>'SO4'!C7</f>
        <v>18.332523425039874</v>
      </c>
      <c r="I6" s="475">
        <f>'NO3'!C7</f>
        <v>12.754958326902299</v>
      </c>
      <c r="J6" s="475">
        <f>Cl!C7</f>
        <v>33.22752242190294</v>
      </c>
      <c r="K6" s="475">
        <f>H!C7</f>
        <v>14.133151920523215</v>
      </c>
      <c r="L6" s="475">
        <f>'NH4'!C7</f>
        <v>26.096989633173845</v>
      </c>
      <c r="M6" s="475">
        <f>Na!C7</f>
        <v>21.384439359267734</v>
      </c>
      <c r="N6" s="475">
        <f>K!C7</f>
        <v>0.86860154921132182</v>
      </c>
      <c r="O6" s="475">
        <f>Mg!C7</f>
        <v>3.8254129993896075</v>
      </c>
      <c r="P6" s="472">
        <f>Ca!C7</f>
        <v>5.7094049043062203</v>
      </c>
      <c r="Q6" s="476">
        <f t="shared" si="0"/>
        <v>0.39190667261057049</v>
      </c>
      <c r="R6" s="473">
        <f t="shared" si="1"/>
        <v>82.647527598884977</v>
      </c>
      <c r="S6" s="475">
        <f t="shared" si="2"/>
        <v>81.552818269567794</v>
      </c>
      <c r="T6" s="475">
        <f t="shared" si="3"/>
        <v>83.039434271495566</v>
      </c>
      <c r="U6" s="475">
        <f t="shared" si="4"/>
        <v>-0.66669124448385575</v>
      </c>
      <c r="V6" s="475">
        <f t="shared" si="5"/>
        <v>-0.90321140817784396</v>
      </c>
      <c r="W6" s="472">
        <f t="shared" si="6"/>
        <v>-5.7011242235907886</v>
      </c>
      <c r="X6" s="477">
        <f t="shared" si="7"/>
        <v>106.4968152866242</v>
      </c>
      <c r="Y6" s="478">
        <f t="shared" ref="Y6:AA6" si="14">H6*$E6/1000</f>
        <v>1.9523553609341828</v>
      </c>
      <c r="Z6" s="478">
        <f t="shared" si="14"/>
        <v>1.3583624409287034</v>
      </c>
      <c r="AA6" s="478">
        <f t="shared" si="14"/>
        <v>3.5386253177975613</v>
      </c>
      <c r="AB6" s="478">
        <f t="shared" ref="AB6:AF6" si="15">L6*$E6/1000</f>
        <v>2.7792462845010615</v>
      </c>
      <c r="AC6" s="478">
        <f t="shared" si="15"/>
        <v>2.2773746884519523</v>
      </c>
      <c r="AD6" s="478">
        <f t="shared" si="15"/>
        <v>9.2503298744033763E-2</v>
      </c>
      <c r="AE6" s="478">
        <f t="shared" si="15"/>
        <v>0.40739430159104606</v>
      </c>
      <c r="AF6" s="478">
        <f t="shared" si="15"/>
        <v>0.60803343949044586</v>
      </c>
      <c r="AG6" s="479">
        <f t="shared" si="10"/>
        <v>1.5051356694977589</v>
      </c>
      <c r="AH6" s="480"/>
      <c r="AI6" s="459">
        <f t="shared" si="11"/>
        <v>164.20034586845276</v>
      </c>
      <c r="AJ6" s="301"/>
      <c r="AK6" s="301"/>
    </row>
    <row r="7" spans="1:37" ht="12.75" hidden="1" customHeight="1">
      <c r="A7" s="447">
        <v>4</v>
      </c>
      <c r="B7" s="460">
        <v>4</v>
      </c>
      <c r="C7" s="449">
        <v>4</v>
      </c>
      <c r="D7" s="472">
        <f>測定日数!C8</f>
        <v>20</v>
      </c>
      <c r="E7" s="473">
        <f>mm!C8</f>
        <v>69.150222788033105</v>
      </c>
      <c r="F7" s="474">
        <f>pH!C8</f>
        <v>6.29</v>
      </c>
      <c r="G7" s="474">
        <f>EC!C8</f>
        <v>2.157</v>
      </c>
      <c r="H7" s="475">
        <f>'SO4'!C8</f>
        <v>26.3</v>
      </c>
      <c r="I7" s="475">
        <f>'NO3'!C8</f>
        <v>29.5</v>
      </c>
      <c r="J7" s="475">
        <f>Cl!C8</f>
        <v>45.4</v>
      </c>
      <c r="K7" s="475">
        <f>H!C8</f>
        <v>0.51286138399136483</v>
      </c>
      <c r="L7" s="475">
        <f>'NH4'!C8</f>
        <v>59.5</v>
      </c>
      <c r="M7" s="475">
        <f>Na!C8</f>
        <v>27.4</v>
      </c>
      <c r="N7" s="475">
        <f>K!C8</f>
        <v>4.8</v>
      </c>
      <c r="O7" s="475">
        <f>Mg!C8</f>
        <v>6.5</v>
      </c>
      <c r="P7" s="472">
        <f>Ca!C8</f>
        <v>23.6</v>
      </c>
      <c r="Q7" s="476">
        <f t="shared" si="0"/>
        <v>10.799948515455414</v>
      </c>
      <c r="R7" s="473">
        <f t="shared" si="1"/>
        <v>127.49999999999999</v>
      </c>
      <c r="S7" s="475">
        <f t="shared" si="2"/>
        <v>152.41286138399136</v>
      </c>
      <c r="T7" s="475">
        <f t="shared" si="3"/>
        <v>138.29994851545541</v>
      </c>
      <c r="U7" s="475">
        <f t="shared" si="4"/>
        <v>8.9002203260018451</v>
      </c>
      <c r="V7" s="475">
        <f t="shared" si="5"/>
        <v>4.8545892674689464</v>
      </c>
      <c r="W7" s="472">
        <f t="shared" si="6"/>
        <v>-4.849043122837398</v>
      </c>
      <c r="X7" s="477">
        <f t="shared" si="7"/>
        <v>69.150222788033105</v>
      </c>
      <c r="Y7" s="478">
        <f t="shared" ref="Y7:AA7" si="16">H7*$E7/1000</f>
        <v>1.8186508593252706</v>
      </c>
      <c r="Z7" s="478">
        <f t="shared" si="16"/>
        <v>2.0399315722469766</v>
      </c>
      <c r="AA7" s="478">
        <f t="shared" si="16"/>
        <v>3.1394201145767027</v>
      </c>
      <c r="AB7" s="478">
        <f t="shared" ref="AB7:AF7" si="17">L7*$E7/1000</f>
        <v>4.1144382558879693</v>
      </c>
      <c r="AC7" s="478">
        <f t="shared" si="17"/>
        <v>1.8947161043921068</v>
      </c>
      <c r="AD7" s="478">
        <f t="shared" si="17"/>
        <v>0.33192106938255889</v>
      </c>
      <c r="AE7" s="478">
        <f t="shared" si="17"/>
        <v>0.44947644812221516</v>
      </c>
      <c r="AF7" s="478">
        <f t="shared" si="17"/>
        <v>1.6319452577975815</v>
      </c>
      <c r="AG7" s="479">
        <f t="shared" si="10"/>
        <v>3.5464478962381876E-2</v>
      </c>
      <c r="AH7" s="480"/>
      <c r="AI7" s="459">
        <f t="shared" si="11"/>
        <v>279.91286138399136</v>
      </c>
      <c r="AJ7" s="301"/>
      <c r="AK7" s="301"/>
    </row>
    <row r="8" spans="1:37" ht="12.75" hidden="1" customHeight="1">
      <c r="A8" s="447">
        <v>5</v>
      </c>
      <c r="B8" s="460">
        <v>4</v>
      </c>
      <c r="C8" s="449">
        <v>5</v>
      </c>
      <c r="D8" s="472">
        <f>測定日数!C9</f>
        <v>0</v>
      </c>
      <c r="E8" s="481"/>
      <c r="F8" s="474"/>
      <c r="G8" s="474"/>
      <c r="H8" s="475"/>
      <c r="I8" s="475"/>
      <c r="J8" s="475"/>
      <c r="K8" s="475"/>
      <c r="L8" s="475"/>
      <c r="M8" s="475"/>
      <c r="N8" s="475"/>
      <c r="O8" s="475"/>
      <c r="P8" s="472"/>
      <c r="Q8" s="476"/>
      <c r="R8" s="473"/>
      <c r="S8" s="475"/>
      <c r="T8" s="475"/>
      <c r="U8" s="475"/>
      <c r="V8" s="475"/>
      <c r="W8" s="472"/>
      <c r="X8" s="477"/>
      <c r="Y8" s="478"/>
      <c r="Z8" s="478"/>
      <c r="AA8" s="478"/>
      <c r="AB8" s="478"/>
      <c r="AC8" s="478"/>
      <c r="AD8" s="478"/>
      <c r="AE8" s="478"/>
      <c r="AF8" s="478"/>
      <c r="AG8" s="479"/>
      <c r="AH8" s="480"/>
      <c r="AI8" s="459"/>
      <c r="AJ8" s="301"/>
      <c r="AK8" s="301"/>
    </row>
    <row r="9" spans="1:37" ht="12.75" hidden="1" customHeight="1">
      <c r="A9" s="447">
        <v>6</v>
      </c>
      <c r="B9" s="460">
        <v>4</v>
      </c>
      <c r="C9" s="449">
        <v>6</v>
      </c>
      <c r="D9" s="472">
        <f>測定日数!C10</f>
        <v>28</v>
      </c>
      <c r="E9" s="473">
        <f>mm!C10</f>
        <v>134</v>
      </c>
      <c r="F9" s="474">
        <f>pH!C10</f>
        <v>5.517006036119529</v>
      </c>
      <c r="G9" s="474">
        <f>EC!C10</f>
        <v>1.24</v>
      </c>
      <c r="H9" s="475">
        <f>'SO4'!C10</f>
        <v>14.048845404458035</v>
      </c>
      <c r="I9" s="475">
        <f>'NO3'!C10</f>
        <v>13.826424240673749</v>
      </c>
      <c r="J9" s="475">
        <f>Cl!C10</f>
        <v>17.202172494368778</v>
      </c>
      <c r="K9" s="475">
        <f>H!C10</f>
        <v>3.0408427616856044</v>
      </c>
      <c r="L9" s="475">
        <f>'NH4'!C10</f>
        <v>17.710940861104678</v>
      </c>
      <c r="M9" s="475">
        <f>Na!C10</f>
        <v>17.541513831451702</v>
      </c>
      <c r="N9" s="475">
        <f>K!C10</f>
        <v>0.98828873535137607</v>
      </c>
      <c r="O9" s="475">
        <f>Mg!C10</f>
        <v>3.1046680179350163</v>
      </c>
      <c r="P9" s="472">
        <f>Ca!C10</f>
        <v>19.658898620669113</v>
      </c>
      <c r="Q9" s="476">
        <f t="shared" ref="Q9:Q15" si="18">1.24*10^(F9-5.35)</f>
        <v>1.8214939004612094</v>
      </c>
      <c r="R9" s="473">
        <f t="shared" ref="R9:R15" si="19">SUM(H9:J9)+H9</f>
        <v>59.126287543958597</v>
      </c>
      <c r="S9" s="475">
        <f t="shared" ref="S9:S15" si="20">SUM(K9:P9)+O9+P9</f>
        <v>84.80871946680162</v>
      </c>
      <c r="T9" s="475">
        <f t="shared" ref="T9:T15" si="21">SUM(H9:J9,Q9)+H9</f>
        <v>60.947781444419803</v>
      </c>
      <c r="U9" s="475">
        <f t="shared" ref="U9:U15" si="22">(S9-R9)/(R9+S9)*100</f>
        <v>17.843075465944896</v>
      </c>
      <c r="V9" s="475">
        <f t="shared" ref="V9:V15" si="23">(S9-T9)/(S9+T9)*100</f>
        <v>16.370410838083465</v>
      </c>
      <c r="W9" s="482">
        <f t="shared" ref="W9:W15" si="24">100*((349.7*10^(2-F9)+(80*2*H9+71.5*I9+76.3*J9+73.5*L9+50.1*M9+73.5*N9+59.8*2*P9+53.3*2*O9)/10000)-G9)/((349.7*10^(2-F9)+(80*2*H9+71.5*I9+76.3*J9+73.5*L9+50.1*M9+73.5*N9+59.8*2*P9+53.3*2*O9)/10000)+G9)</f>
        <v>-8.0718414921924566</v>
      </c>
      <c r="X9" s="477">
        <f t="shared" ref="X9:X15" si="25">E9</f>
        <v>134</v>
      </c>
      <c r="Y9" s="478">
        <f t="shared" ref="Y9:AA9" si="26">H9*$E9/1000</f>
        <v>1.8825452841973767</v>
      </c>
      <c r="Z9" s="478">
        <f t="shared" si="26"/>
        <v>1.8527408482502823</v>
      </c>
      <c r="AA9" s="478">
        <f t="shared" si="26"/>
        <v>2.3050911142454162</v>
      </c>
      <c r="AB9" s="478">
        <f t="shared" ref="AB9:AF9" si="27">L9*$E9/1000</f>
        <v>2.373266075388027</v>
      </c>
      <c r="AC9" s="478">
        <f t="shared" si="27"/>
        <v>2.350562853414528</v>
      </c>
      <c r="AD9" s="478">
        <f t="shared" si="27"/>
        <v>0.13243069053708439</v>
      </c>
      <c r="AE9" s="478">
        <f t="shared" si="27"/>
        <v>0.41602551440329216</v>
      </c>
      <c r="AF9" s="478">
        <f t="shared" si="27"/>
        <v>2.6342924151696612</v>
      </c>
      <c r="AG9" s="479">
        <f t="shared" ref="AG9:AG15" si="28">K9*$E9/1000</f>
        <v>0.40747293006587099</v>
      </c>
      <c r="AH9" s="480"/>
      <c r="AI9" s="459">
        <f t="shared" ref="AI9:AI15" si="29">R9+S9</f>
        <v>143.93500701076022</v>
      </c>
      <c r="AJ9" s="301"/>
      <c r="AK9" s="301"/>
    </row>
    <row r="10" spans="1:37" ht="12.75" hidden="1" customHeight="1">
      <c r="A10" s="447">
        <v>7</v>
      </c>
      <c r="B10" s="460">
        <v>4</v>
      </c>
      <c r="C10" s="449">
        <v>7</v>
      </c>
      <c r="D10" s="472">
        <f>測定日数!C11</f>
        <v>28</v>
      </c>
      <c r="E10" s="473">
        <f>mm!C11</f>
        <v>183</v>
      </c>
      <c r="F10" s="474">
        <f>pH!C11</f>
        <v>5.04</v>
      </c>
      <c r="G10" s="474">
        <f>EC!C11</f>
        <v>1.58</v>
      </c>
      <c r="H10" s="475">
        <f>'SO4'!C11</f>
        <v>18.600000000000001</v>
      </c>
      <c r="I10" s="475">
        <f>'NO3'!C11</f>
        <v>20</v>
      </c>
      <c r="J10" s="475">
        <f>Cl!C11</f>
        <v>44.9</v>
      </c>
      <c r="K10" s="475">
        <f>H!C11</f>
        <v>9.1201083935590983</v>
      </c>
      <c r="L10" s="475">
        <f>'NH4'!C11</f>
        <v>16.600000000000001</v>
      </c>
      <c r="M10" s="475">
        <f>Na!C11</f>
        <v>38.1</v>
      </c>
      <c r="N10" s="475">
        <f>K!C11</f>
        <v>0.9</v>
      </c>
      <c r="O10" s="475">
        <f>Mg!C11</f>
        <v>5.8</v>
      </c>
      <c r="P10" s="472">
        <f>Ca!C11</f>
        <v>10.199999999999999</v>
      </c>
      <c r="Q10" s="476">
        <f t="shared" si="18"/>
        <v>0.60732573601687379</v>
      </c>
      <c r="R10" s="473">
        <f t="shared" si="19"/>
        <v>102.1</v>
      </c>
      <c r="S10" s="475">
        <f t="shared" si="20"/>
        <v>96.720108393559102</v>
      </c>
      <c r="T10" s="475">
        <f t="shared" si="21"/>
        <v>102.70732573601688</v>
      </c>
      <c r="U10" s="475">
        <f t="shared" si="22"/>
        <v>-2.7059092009906465</v>
      </c>
      <c r="V10" s="475">
        <f t="shared" si="23"/>
        <v>-3.0022034674365048</v>
      </c>
      <c r="W10" s="472">
        <f t="shared" si="24"/>
        <v>0.79873314327058398</v>
      </c>
      <c r="X10" s="477">
        <f t="shared" si="25"/>
        <v>183</v>
      </c>
      <c r="Y10" s="478">
        <f t="shared" ref="Y10:AA10" si="30">H10*$E10/1000</f>
        <v>3.4038000000000004</v>
      </c>
      <c r="Z10" s="478">
        <f t="shared" si="30"/>
        <v>3.66</v>
      </c>
      <c r="AA10" s="478">
        <f t="shared" si="30"/>
        <v>8.2166999999999994</v>
      </c>
      <c r="AB10" s="478">
        <f t="shared" ref="AB10:AF10" si="31">L10*$E10/1000</f>
        <v>3.0378000000000003</v>
      </c>
      <c r="AC10" s="478">
        <f t="shared" si="31"/>
        <v>6.9723000000000006</v>
      </c>
      <c r="AD10" s="478">
        <f t="shared" si="31"/>
        <v>0.16470000000000001</v>
      </c>
      <c r="AE10" s="478">
        <f t="shared" si="31"/>
        <v>1.0613999999999999</v>
      </c>
      <c r="AF10" s="478">
        <f t="shared" si="31"/>
        <v>1.8665999999999998</v>
      </c>
      <c r="AG10" s="479">
        <f t="shared" si="28"/>
        <v>1.6689798360213148</v>
      </c>
      <c r="AH10" s="480"/>
      <c r="AI10" s="459">
        <f t="shared" si="29"/>
        <v>198.82010839355911</v>
      </c>
      <c r="AJ10" s="301"/>
      <c r="AK10" s="301"/>
    </row>
    <row r="11" spans="1:37" ht="12.75" hidden="1" customHeight="1">
      <c r="A11" s="447">
        <v>8</v>
      </c>
      <c r="B11" s="460">
        <v>4</v>
      </c>
      <c r="C11" s="449">
        <v>8</v>
      </c>
      <c r="D11" s="461">
        <f>測定日数!C12</f>
        <v>35</v>
      </c>
      <c r="E11" s="462">
        <f>mm!C12</f>
        <v>86.445541401273886</v>
      </c>
      <c r="F11" s="463">
        <f>pH!C12</f>
        <v>6.4656202854970397</v>
      </c>
      <c r="G11" s="463">
        <f>EC!C12</f>
        <v>5.9067651663909748</v>
      </c>
      <c r="H11" s="464">
        <f>'SO4'!C12</f>
        <v>44.373333674500799</v>
      </c>
      <c r="I11" s="464">
        <f>'NO3'!C12</f>
        <v>51.332626453112084</v>
      </c>
      <c r="J11" s="464">
        <f>Cl!C12</f>
        <v>247.75174165434345</v>
      </c>
      <c r="K11" s="464">
        <f>H!C12</f>
        <v>0.34227857442428233</v>
      </c>
      <c r="L11" s="464">
        <f>'NH4'!C12</f>
        <v>67.838743857326648</v>
      </c>
      <c r="M11" s="464">
        <f>Na!C12</f>
        <v>246.03991195395488</v>
      </c>
      <c r="N11" s="464">
        <f>K!C12</f>
        <v>10.288642508206875</v>
      </c>
      <c r="O11" s="464">
        <f>Mg!C12</f>
        <v>26.626897740266369</v>
      </c>
      <c r="P11" s="461">
        <f>Ca!C12</f>
        <v>51.124984824398844</v>
      </c>
      <c r="Q11" s="465">
        <f t="shared" si="18"/>
        <v>16.182364180955297</v>
      </c>
      <c r="R11" s="466">
        <f t="shared" si="19"/>
        <v>387.83103545645713</v>
      </c>
      <c r="S11" s="467">
        <f t="shared" si="20"/>
        <v>480.01334202324313</v>
      </c>
      <c r="T11" s="467">
        <f t="shared" si="21"/>
        <v>404.01339963741236</v>
      </c>
      <c r="U11" s="467">
        <f t="shared" si="22"/>
        <v>10.621985802856946</v>
      </c>
      <c r="V11" s="467">
        <f t="shared" si="23"/>
        <v>8.5970184841992339</v>
      </c>
      <c r="W11" s="461">
        <f t="shared" si="24"/>
        <v>-1.9438135895205648</v>
      </c>
      <c r="X11" s="468">
        <f t="shared" si="25"/>
        <v>86.445541401273886</v>
      </c>
      <c r="Y11" s="469">
        <f t="shared" ref="Y11:AA11" si="32">H11*$E11/1000</f>
        <v>3.8358768532715994</v>
      </c>
      <c r="Z11" s="469">
        <f t="shared" si="32"/>
        <v>4.4374766852886278</v>
      </c>
      <c r="AA11" s="469">
        <f t="shared" si="32"/>
        <v>21.417033440418258</v>
      </c>
      <c r="AB11" s="469">
        <f t="shared" ref="AB11:AF11" si="33">L11*$E11/1000</f>
        <v>5.8643569407289453</v>
      </c>
      <c r="AC11" s="469">
        <f t="shared" si="33"/>
        <v>21.269053395181388</v>
      </c>
      <c r="AD11" s="469">
        <f t="shared" si="33"/>
        <v>0.8894072719061038</v>
      </c>
      <c r="AE11" s="469">
        <f t="shared" si="33"/>
        <v>2.3017765909936823</v>
      </c>
      <c r="AF11" s="469">
        <f t="shared" si="33"/>
        <v>4.4195269922770697</v>
      </c>
      <c r="AG11" s="470">
        <f t="shared" si="28"/>
        <v>2.9588456676163305E-2</v>
      </c>
      <c r="AH11" s="471"/>
      <c r="AI11" s="459">
        <f t="shared" si="29"/>
        <v>867.84437747970026</v>
      </c>
      <c r="AJ11" s="301"/>
      <c r="AK11" s="301"/>
    </row>
    <row r="12" spans="1:37" ht="12.75" hidden="1" customHeight="1">
      <c r="A12" s="447">
        <v>9</v>
      </c>
      <c r="B12" s="460">
        <v>4</v>
      </c>
      <c r="C12" s="449">
        <v>9</v>
      </c>
      <c r="D12" s="472">
        <f>測定日数!C13</f>
        <v>28</v>
      </c>
      <c r="E12" s="473">
        <f>mm!C13</f>
        <v>94.912101910828014</v>
      </c>
      <c r="F12" s="474">
        <f>pH!C13</f>
        <v>5.8039704678627553</v>
      </c>
      <c r="G12" s="474">
        <f>EC!C13</f>
        <v>5.6216965412181565</v>
      </c>
      <c r="H12" s="475">
        <f>'SO4'!C13</f>
        <v>50.263389658970986</v>
      </c>
      <c r="I12" s="475">
        <f>'NO3'!C13</f>
        <v>58.252254543524487</v>
      </c>
      <c r="J12" s="475">
        <f>Cl!C13</f>
        <v>238.37832354127005</v>
      </c>
      <c r="K12" s="475">
        <f>H!C13</f>
        <v>1.5704695930417347</v>
      </c>
      <c r="L12" s="475">
        <f>'NH4'!C13</f>
        <v>45.726004566485898</v>
      </c>
      <c r="M12" s="475">
        <f>Na!C13</f>
        <v>218.73238907739326</v>
      </c>
      <c r="N12" s="475">
        <f>K!C13</f>
        <v>8.1649271384999071</v>
      </c>
      <c r="O12" s="475">
        <f>Mg!C13</f>
        <v>29.011374713110357</v>
      </c>
      <c r="P12" s="472">
        <f>Ca!C13</f>
        <v>51.537821566487736</v>
      </c>
      <c r="Q12" s="476">
        <f t="shared" si="18"/>
        <v>3.5268919355159745</v>
      </c>
      <c r="R12" s="473">
        <f t="shared" si="19"/>
        <v>397.15735740273652</v>
      </c>
      <c r="S12" s="475">
        <f t="shared" si="20"/>
        <v>435.2921829346169</v>
      </c>
      <c r="T12" s="475">
        <f t="shared" si="21"/>
        <v>400.68424933825247</v>
      </c>
      <c r="U12" s="475">
        <f t="shared" si="22"/>
        <v>4.5810374904436957</v>
      </c>
      <c r="V12" s="475">
        <f t="shared" si="23"/>
        <v>4.1398216816079003</v>
      </c>
      <c r="W12" s="472">
        <f t="shared" si="24"/>
        <v>-0.98467654694235696</v>
      </c>
      <c r="X12" s="477">
        <f t="shared" si="25"/>
        <v>94.912101910828014</v>
      </c>
      <c r="Y12" s="478">
        <f t="shared" ref="Y12:AA12" si="34">H12*$E12/1000</f>
        <v>4.7706039616959135</v>
      </c>
      <c r="Z12" s="478">
        <f t="shared" si="34"/>
        <v>5.5288439197704902</v>
      </c>
      <c r="AA12" s="478">
        <f t="shared" si="34"/>
        <v>22.624987737281359</v>
      </c>
      <c r="AB12" s="478">
        <f t="shared" ref="AB12:AF12" si="35">L12*$E12/1000</f>
        <v>4.3399512053892968</v>
      </c>
      <c r="AC12" s="478">
        <f t="shared" si="35"/>
        <v>20.760350803312434</v>
      </c>
      <c r="AD12" s="478">
        <f t="shared" si="35"/>
        <v>0.77495039666378851</v>
      </c>
      <c r="AE12" s="478">
        <f t="shared" si="35"/>
        <v>2.7535305533439489</v>
      </c>
      <c r="AF12" s="478">
        <f t="shared" si="35"/>
        <v>4.8915629727805534</v>
      </c>
      <c r="AG12" s="479">
        <f t="shared" si="28"/>
        <v>0.1490565700626337</v>
      </c>
      <c r="AH12" s="480"/>
      <c r="AI12" s="459">
        <f t="shared" si="29"/>
        <v>832.44954033735348</v>
      </c>
      <c r="AJ12" s="301"/>
      <c r="AK12" s="301"/>
    </row>
    <row r="13" spans="1:37" ht="12.75" hidden="1" customHeight="1">
      <c r="A13" s="447">
        <v>10</v>
      </c>
      <c r="B13" s="460">
        <v>4</v>
      </c>
      <c r="C13" s="449">
        <v>10</v>
      </c>
      <c r="D13" s="472">
        <f>測定日数!C14</f>
        <v>28</v>
      </c>
      <c r="E13" s="473">
        <f>mm!C14</f>
        <v>164</v>
      </c>
      <c r="F13" s="474">
        <f>pH!C14</f>
        <v>4.9800000000000004</v>
      </c>
      <c r="G13" s="474">
        <f>EC!C14</f>
        <v>1.86</v>
      </c>
      <c r="H13" s="475">
        <f>'SO4'!C14</f>
        <v>19.36</v>
      </c>
      <c r="I13" s="475">
        <f>'NO3'!C14</f>
        <v>32.26</v>
      </c>
      <c r="J13" s="475">
        <f>Cl!C14</f>
        <v>32.44</v>
      </c>
      <c r="K13" s="475">
        <f>H!C14</f>
        <v>10.471285480508985</v>
      </c>
      <c r="L13" s="475">
        <f>'NH4'!C14</f>
        <v>38.25</v>
      </c>
      <c r="M13" s="475">
        <f>Na!C14</f>
        <v>26.53</v>
      </c>
      <c r="N13" s="475">
        <f>K!C14</f>
        <v>2.56</v>
      </c>
      <c r="O13" s="475">
        <f>Mg!C14</f>
        <v>4.5199999999999996</v>
      </c>
      <c r="P13" s="472">
        <f>Ca!C14</f>
        <v>12.23</v>
      </c>
      <c r="Q13" s="476">
        <f t="shared" si="18"/>
        <v>0.52895860331397582</v>
      </c>
      <c r="R13" s="473">
        <f t="shared" si="19"/>
        <v>103.42</v>
      </c>
      <c r="S13" s="475">
        <f t="shared" si="20"/>
        <v>111.31128548050899</v>
      </c>
      <c r="T13" s="475">
        <f t="shared" si="21"/>
        <v>103.94895860331398</v>
      </c>
      <c r="U13" s="475">
        <f t="shared" si="22"/>
        <v>3.6749584313485011</v>
      </c>
      <c r="V13" s="475">
        <f t="shared" si="23"/>
        <v>3.4201981459837474</v>
      </c>
      <c r="W13" s="472">
        <f t="shared" si="24"/>
        <v>-2.1573924027994713</v>
      </c>
      <c r="X13" s="477">
        <f t="shared" si="25"/>
        <v>164</v>
      </c>
      <c r="Y13" s="478">
        <f t="shared" ref="Y13:AA13" si="36">H13*$E13/1000</f>
        <v>3.1750400000000001</v>
      </c>
      <c r="Z13" s="478">
        <f t="shared" si="36"/>
        <v>5.2906399999999998</v>
      </c>
      <c r="AA13" s="478">
        <f t="shared" si="36"/>
        <v>5.3201599999999996</v>
      </c>
      <c r="AB13" s="478">
        <f t="shared" ref="AB13:AF13" si="37">L13*$E13/1000</f>
        <v>6.2729999999999997</v>
      </c>
      <c r="AC13" s="478">
        <f t="shared" si="37"/>
        <v>4.3509200000000003</v>
      </c>
      <c r="AD13" s="478">
        <f t="shared" si="37"/>
        <v>0.41984000000000005</v>
      </c>
      <c r="AE13" s="478">
        <f t="shared" si="37"/>
        <v>0.74127999999999994</v>
      </c>
      <c r="AF13" s="478">
        <f t="shared" si="37"/>
        <v>2.0057200000000002</v>
      </c>
      <c r="AG13" s="479">
        <f t="shared" si="28"/>
        <v>1.7172908188034737</v>
      </c>
      <c r="AH13" s="480"/>
      <c r="AI13" s="459">
        <f t="shared" si="29"/>
        <v>214.73128548050897</v>
      </c>
      <c r="AJ13" s="301"/>
      <c r="AK13" s="301"/>
    </row>
    <row r="14" spans="1:37" ht="12.75" hidden="1" customHeight="1">
      <c r="A14" s="447">
        <v>11</v>
      </c>
      <c r="B14" s="460">
        <v>4</v>
      </c>
      <c r="C14" s="449">
        <v>11</v>
      </c>
      <c r="D14" s="472">
        <f>測定日数!C15</f>
        <v>28</v>
      </c>
      <c r="E14" s="473">
        <f>mm!C15</f>
        <v>175.15923566878982</v>
      </c>
      <c r="F14" s="474">
        <f>pH!C15</f>
        <v>5.88</v>
      </c>
      <c r="G14" s="474">
        <f>EC!C15</f>
        <v>1.79</v>
      </c>
      <c r="H14" s="475">
        <f>'SO4'!C15</f>
        <v>23.735165521549032</v>
      </c>
      <c r="I14" s="475">
        <f>'NO3'!C15</f>
        <v>31.446540880503147</v>
      </c>
      <c r="J14" s="475">
        <f>Cl!C15</f>
        <v>45.698166431593791</v>
      </c>
      <c r="K14" s="475">
        <f>H!C15</f>
        <v>1.3182567385564075</v>
      </c>
      <c r="L14" s="475">
        <f>'NH4'!C15</f>
        <v>34.368070953436806</v>
      </c>
      <c r="M14" s="475">
        <f>Na!C15</f>
        <v>40.887342322749021</v>
      </c>
      <c r="N14" s="475">
        <f>K!C15</f>
        <v>2.3017902813299234</v>
      </c>
      <c r="O14" s="475">
        <f>Mg!C15</f>
        <v>4.1118421052631575</v>
      </c>
      <c r="P14" s="472">
        <f>Ca!C15</f>
        <v>18.712574850299401</v>
      </c>
      <c r="Q14" s="476">
        <f t="shared" si="18"/>
        <v>4.2016675361261147</v>
      </c>
      <c r="R14" s="473">
        <f t="shared" si="19"/>
        <v>124.61503835519501</v>
      </c>
      <c r="S14" s="475">
        <f t="shared" si="20"/>
        <v>124.52429420719727</v>
      </c>
      <c r="T14" s="475">
        <f t="shared" si="21"/>
        <v>128.81670589132111</v>
      </c>
      <c r="U14" s="475">
        <f t="shared" si="22"/>
        <v>-3.6423051737530909E-2</v>
      </c>
      <c r="V14" s="475">
        <f t="shared" si="23"/>
        <v>-1.6943217570210174</v>
      </c>
      <c r="W14" s="472">
        <f t="shared" si="24"/>
        <v>-1.3766392351586987</v>
      </c>
      <c r="X14" s="477">
        <f t="shared" si="25"/>
        <v>175.15923566878982</v>
      </c>
      <c r="Y14" s="478">
        <f t="shared" ref="Y14:AA14" si="38">H14*$E14/1000</f>
        <v>4.1574334512267415</v>
      </c>
      <c r="Z14" s="478">
        <f t="shared" si="38"/>
        <v>5.5081520650562847</v>
      </c>
      <c r="AA14" s="478">
        <f t="shared" si="38"/>
        <v>8.004455903623116</v>
      </c>
      <c r="AB14" s="478">
        <f t="shared" ref="AB14:AF14" si="39">L14*$E14/1000</f>
        <v>6.019885039614727</v>
      </c>
      <c r="AC14" s="478">
        <f t="shared" si="39"/>
        <v>7.1617956297808796</v>
      </c>
      <c r="AD14" s="478">
        <f t="shared" si="39"/>
        <v>0.40317982634759808</v>
      </c>
      <c r="AE14" s="478">
        <f t="shared" si="39"/>
        <v>0.72022712034864234</v>
      </c>
      <c r="AF14" s="478">
        <f t="shared" si="39"/>
        <v>3.277680308173462</v>
      </c>
      <c r="AG14" s="479">
        <f t="shared" si="28"/>
        <v>0.230904842740772</v>
      </c>
      <c r="AH14" s="480"/>
      <c r="AI14" s="459">
        <f t="shared" si="29"/>
        <v>249.13933256239227</v>
      </c>
      <c r="AJ14" s="301"/>
      <c r="AK14" s="301"/>
    </row>
    <row r="15" spans="1:37" ht="12.75" hidden="1" customHeight="1">
      <c r="A15" s="447">
        <v>12</v>
      </c>
      <c r="B15" s="460">
        <v>4</v>
      </c>
      <c r="C15" s="449">
        <v>12</v>
      </c>
      <c r="D15" s="472">
        <f>測定日数!C16</f>
        <v>42</v>
      </c>
      <c r="E15" s="473">
        <f>mm!C16</f>
        <v>140.12738853503186</v>
      </c>
      <c r="F15" s="474">
        <f>pH!C16</f>
        <v>5.3841101912304312</v>
      </c>
      <c r="G15" s="474">
        <f>EC!C16</f>
        <v>2.6077590909090906</v>
      </c>
      <c r="H15" s="475">
        <f>'SO4'!C16</f>
        <v>37.414589366494425</v>
      </c>
      <c r="I15" s="475">
        <f>'NO3'!C16</f>
        <v>58.107929806043018</v>
      </c>
      <c r="J15" s="475">
        <f>Cl!C16</f>
        <v>31.610462879856382</v>
      </c>
      <c r="K15" s="475">
        <f>H!C16</f>
        <v>4.1294271493709989</v>
      </c>
      <c r="L15" s="475">
        <f>'NH4'!C16</f>
        <v>106.7728280588591</v>
      </c>
      <c r="M15" s="475">
        <f>Na!C16</f>
        <v>23.858199217050899</v>
      </c>
      <c r="N15" s="475">
        <f>K!C16</f>
        <v>4.9686119507091364</v>
      </c>
      <c r="O15" s="475">
        <f>Mg!C16</f>
        <v>5.4002992891881778</v>
      </c>
      <c r="P15" s="472">
        <f>Ca!C16</f>
        <v>18.193159136272911</v>
      </c>
      <c r="Q15" s="476">
        <f t="shared" si="18"/>
        <v>1.3413183820219807</v>
      </c>
      <c r="R15" s="473">
        <f t="shared" si="19"/>
        <v>164.54757141888825</v>
      </c>
      <c r="S15" s="475">
        <f t="shared" si="20"/>
        <v>186.91598322691237</v>
      </c>
      <c r="T15" s="475">
        <f t="shared" si="21"/>
        <v>165.88888980091022</v>
      </c>
      <c r="U15" s="475">
        <f t="shared" si="22"/>
        <v>6.3643616848314908</v>
      </c>
      <c r="V15" s="475">
        <f t="shared" si="23"/>
        <v>5.9599781730747043</v>
      </c>
      <c r="W15" s="472">
        <f t="shared" si="24"/>
        <v>0.15174798663213745</v>
      </c>
      <c r="X15" s="477">
        <f t="shared" si="25"/>
        <v>140.12738853503186</v>
      </c>
      <c r="Y15" s="478">
        <f t="shared" ref="Y15:AA15" si="40">H15*$E15/1000</f>
        <v>5.2428087010374353</v>
      </c>
      <c r="Z15" s="478">
        <f t="shared" si="40"/>
        <v>8.1425124568977481</v>
      </c>
      <c r="AA15" s="478">
        <f t="shared" si="40"/>
        <v>4.4294916137378371</v>
      </c>
      <c r="AB15" s="478">
        <f t="shared" ref="AB15:AF15" si="41">L15*$E15/1000</f>
        <v>14.9617975623879</v>
      </c>
      <c r="AC15" s="478">
        <f t="shared" si="41"/>
        <v>3.343187151433884</v>
      </c>
      <c r="AD15" s="478">
        <f t="shared" si="41"/>
        <v>0.69623861729682179</v>
      </c>
      <c r="AE15" s="478">
        <f t="shared" si="41"/>
        <v>0.75672983670152816</v>
      </c>
      <c r="AF15" s="478">
        <f t="shared" si="41"/>
        <v>2.5493598789681786</v>
      </c>
      <c r="AG15" s="479">
        <f t="shared" si="28"/>
        <v>0.5786458425870189</v>
      </c>
      <c r="AH15" s="480"/>
      <c r="AI15" s="459">
        <f t="shared" si="29"/>
        <v>351.46355464580063</v>
      </c>
      <c r="AJ15" s="301"/>
      <c r="AK15" s="301"/>
    </row>
    <row r="16" spans="1:37" ht="12.75" hidden="1" customHeight="1">
      <c r="A16" s="447">
        <v>13</v>
      </c>
      <c r="B16" s="460">
        <v>4</v>
      </c>
      <c r="C16" s="449">
        <v>13</v>
      </c>
      <c r="D16" s="472">
        <f>測定日数!C17</f>
        <v>0</v>
      </c>
      <c r="E16" s="473"/>
      <c r="F16" s="474"/>
      <c r="G16" s="474"/>
      <c r="H16" s="475"/>
      <c r="I16" s="475"/>
      <c r="J16" s="475"/>
      <c r="K16" s="475"/>
      <c r="L16" s="475"/>
      <c r="M16" s="475"/>
      <c r="N16" s="475"/>
      <c r="O16" s="475"/>
      <c r="P16" s="472"/>
      <c r="Q16" s="476"/>
      <c r="R16" s="473"/>
      <c r="S16" s="475"/>
      <c r="T16" s="475"/>
      <c r="U16" s="475"/>
      <c r="V16" s="475"/>
      <c r="W16" s="472"/>
      <c r="X16" s="477"/>
      <c r="Y16" s="478"/>
      <c r="Z16" s="478"/>
      <c r="AA16" s="478"/>
      <c r="AB16" s="478"/>
      <c r="AC16" s="478"/>
      <c r="AD16" s="478"/>
      <c r="AE16" s="478"/>
      <c r="AF16" s="478"/>
      <c r="AG16" s="479"/>
      <c r="AH16" s="480"/>
      <c r="AI16" s="459"/>
      <c r="AJ16" s="301"/>
      <c r="AK16" s="301"/>
    </row>
    <row r="17" spans="1:37" ht="12.75" hidden="1" customHeight="1">
      <c r="A17" s="447">
        <v>14</v>
      </c>
      <c r="B17" s="448">
        <v>4</v>
      </c>
      <c r="C17" s="449">
        <v>14</v>
      </c>
      <c r="D17" s="472">
        <f>測定日数!C18</f>
        <v>28</v>
      </c>
      <c r="E17" s="473">
        <f>mm!C18</f>
        <v>148.91719745222932</v>
      </c>
      <c r="F17" s="474">
        <f>pH!C18</f>
        <v>4.67</v>
      </c>
      <c r="G17" s="474">
        <f>EC!C18</f>
        <v>2.9359999999999999</v>
      </c>
      <c r="H17" s="475">
        <f>'SO4'!C18</f>
        <v>34.041224234853217</v>
      </c>
      <c r="I17" s="475">
        <f>'NO3'!C18</f>
        <v>49.024350911143365</v>
      </c>
      <c r="J17" s="475">
        <f>Cl!C18</f>
        <v>54.160789844851898</v>
      </c>
      <c r="K17" s="475">
        <f>H!C18</f>
        <v>21.379620895022335</v>
      </c>
      <c r="L17" s="475">
        <f>'NH4'!C18</f>
        <v>68.181818181818187</v>
      </c>
      <c r="M17" s="475">
        <f>Na!C18</f>
        <v>43.970396168915983</v>
      </c>
      <c r="N17" s="475">
        <f>K!C18</f>
        <v>4.0920716112531963</v>
      </c>
      <c r="O17" s="475">
        <f>Mg!C18</f>
        <v>6.5843621399176957</v>
      </c>
      <c r="P17" s="472">
        <f>Ca!C18</f>
        <v>15.968063872255492</v>
      </c>
      <c r="Q17" s="476">
        <f t="shared" ref="Q17:Q58" si="42">1.24*10^(F17-5.35)</f>
        <v>0.259072720225901</v>
      </c>
      <c r="R17" s="473">
        <f t="shared" ref="R17:R58" si="43">SUM(H17:J17)+H17</f>
        <v>171.2675892257017</v>
      </c>
      <c r="S17" s="475">
        <f t="shared" ref="S17:S58" si="44">SUM(K17:P17)+O17+P17</f>
        <v>182.72875888135607</v>
      </c>
      <c r="T17" s="475">
        <f t="shared" ref="T17:T58" si="45">SUM(H17:J17,Q17)+H17</f>
        <v>171.5266619459276</v>
      </c>
      <c r="U17" s="475">
        <f t="shared" ref="U17:U58" si="46">(S17-R17)/(R17+S17)*100</f>
        <v>3.2376519466772056</v>
      </c>
      <c r="V17" s="475">
        <f t="shared" ref="V17:V58" si="47">(S17-T17)/(S17+T17)*100</f>
        <v>3.162152581679202</v>
      </c>
      <c r="W17" s="472">
        <f t="shared" ref="W17:W58" si="48">100*((349.7*10^(2-F17)+(80*2*H17+71.5*I17+76.3*J17+73.5*L17+50.1*M17+73.5*N17+59.8*2*P17+53.3*2*O17)/10000)-G17)/((349.7*10^(2-F17)+(80*2*H17+71.5*I17+76.3*J17+73.5*L17+50.1*M17+73.5*N17+59.8*2*P17+53.3*2*O17)/10000)+G17)</f>
        <v>2.2107170097062023</v>
      </c>
      <c r="X17" s="477">
        <f t="shared" ref="X17:X58" si="49">E17</f>
        <v>148.91719745222932</v>
      </c>
      <c r="Y17" s="478">
        <f t="shared" ref="Y17:AA17" si="50">H17*$E17/1000</f>
        <v>5.0693237108972511</v>
      </c>
      <c r="Z17" s="478">
        <f t="shared" si="50"/>
        <v>7.3005689446021149</v>
      </c>
      <c r="AA17" s="478">
        <f t="shared" si="50"/>
        <v>8.0654730354945077</v>
      </c>
      <c r="AB17" s="478">
        <f t="shared" ref="AB17:AF17" si="51">L17*$E17/1000</f>
        <v>10.153445280833818</v>
      </c>
      <c r="AC17" s="478">
        <f t="shared" si="51"/>
        <v>6.5479481683392091</v>
      </c>
      <c r="AD17" s="478">
        <f t="shared" si="51"/>
        <v>0.60937983612165447</v>
      </c>
      <c r="AE17" s="478">
        <f t="shared" si="51"/>
        <v>0.98052475688710661</v>
      </c>
      <c r="AF17" s="478">
        <f t="shared" si="51"/>
        <v>2.3779193205944806</v>
      </c>
      <c r="AG17" s="479">
        <f t="shared" ref="AG17:AG58" si="52">K17*$E17/1000</f>
        <v>3.1837932262778486</v>
      </c>
      <c r="AH17" s="480"/>
      <c r="AI17" s="459">
        <f t="shared" ref="AI17:AI58" si="53">R17+S17</f>
        <v>353.99634810705777</v>
      </c>
      <c r="AJ17" s="301"/>
      <c r="AK17" s="301"/>
    </row>
    <row r="18" spans="1:37" ht="12.75" hidden="1" customHeight="1">
      <c r="A18" s="447">
        <v>15</v>
      </c>
      <c r="B18" s="460">
        <v>4</v>
      </c>
      <c r="C18" s="449">
        <v>15</v>
      </c>
      <c r="D18" s="472">
        <f>測定日数!C19</f>
        <v>31</v>
      </c>
      <c r="E18" s="473">
        <f>mm!C19</f>
        <v>96.496815286624198</v>
      </c>
      <c r="F18" s="474">
        <f>pH!C19</f>
        <v>5.71</v>
      </c>
      <c r="G18" s="474">
        <f>EC!C19</f>
        <v>2.2999999999999998</v>
      </c>
      <c r="H18" s="475">
        <f>'SO4'!C19</f>
        <v>35.579356959354818</v>
      </c>
      <c r="I18" s="475">
        <f>'NO3'!C19</f>
        <v>31.725905139766525</v>
      </c>
      <c r="J18" s="475">
        <f>Cl!C19</f>
        <v>74.221195323377927</v>
      </c>
      <c r="K18" s="475">
        <f>H!C19</f>
        <v>1.9498445997580456</v>
      </c>
      <c r="L18" s="475">
        <f>'NH4'!C19</f>
        <v>42.392542608756031</v>
      </c>
      <c r="M18" s="475">
        <f>Na!C19</f>
        <v>60.972015626427769</v>
      </c>
      <c r="N18" s="475">
        <f>K!C19</f>
        <v>1.3307757885763001</v>
      </c>
      <c r="O18" s="475">
        <f>Mg!C19</f>
        <v>12.926312567111482</v>
      </c>
      <c r="P18" s="472">
        <f>Ca!C19</f>
        <v>26.072272122421825</v>
      </c>
      <c r="Q18" s="476">
        <f t="shared" si="42"/>
        <v>2.840675889432041</v>
      </c>
      <c r="R18" s="473">
        <f t="shared" si="43"/>
        <v>177.10581438185409</v>
      </c>
      <c r="S18" s="475">
        <f t="shared" si="44"/>
        <v>184.64234800258478</v>
      </c>
      <c r="T18" s="475">
        <f t="shared" si="45"/>
        <v>179.94649027128614</v>
      </c>
      <c r="U18" s="475">
        <f t="shared" si="46"/>
        <v>2.0833647283939567</v>
      </c>
      <c r="V18" s="475">
        <f t="shared" si="47"/>
        <v>1.2879872443520124</v>
      </c>
      <c r="W18" s="472">
        <f t="shared" si="48"/>
        <v>4.3073901081194377</v>
      </c>
      <c r="X18" s="477">
        <f t="shared" si="49"/>
        <v>96.496815286624198</v>
      </c>
      <c r="Y18" s="478">
        <f t="shared" ref="Y18:AA18" si="54">H18*$E18/1000</f>
        <v>3.4332946365237289</v>
      </c>
      <c r="Z18" s="478">
        <f t="shared" si="54"/>
        <v>3.0614488080730116</v>
      </c>
      <c r="AA18" s="478">
        <f t="shared" si="54"/>
        <v>7.1621089754724556</v>
      </c>
      <c r="AB18" s="478">
        <f t="shared" ref="AB18:AF18" si="55">L18*$E18/1000</f>
        <v>4.0907453536474767</v>
      </c>
      <c r="AC18" s="478">
        <f t="shared" si="55"/>
        <v>5.8836053295565645</v>
      </c>
      <c r="AD18" s="478">
        <f t="shared" si="55"/>
        <v>0.12841562545815888</v>
      </c>
      <c r="AE18" s="478">
        <f t="shared" si="55"/>
        <v>1.2473479961257259</v>
      </c>
      <c r="AF18" s="478">
        <f t="shared" si="55"/>
        <v>2.5158912270999405</v>
      </c>
      <c r="AG18" s="479">
        <f t="shared" si="52"/>
        <v>0.18815379418047382</v>
      </c>
      <c r="AH18" s="480"/>
      <c r="AI18" s="459">
        <f t="shared" si="53"/>
        <v>361.74816238443884</v>
      </c>
      <c r="AJ18" s="301"/>
      <c r="AK18" s="301"/>
    </row>
    <row r="19" spans="1:37" ht="12.75" hidden="1" customHeight="1">
      <c r="A19" s="447">
        <v>16</v>
      </c>
      <c r="B19" s="460">
        <v>4</v>
      </c>
      <c r="C19" s="449">
        <v>16</v>
      </c>
      <c r="D19" s="472">
        <f>測定日数!C20</f>
        <v>28</v>
      </c>
      <c r="E19" s="473">
        <f>mm!C20</f>
        <v>200.63694267515925</v>
      </c>
      <c r="F19" s="474">
        <f>pH!C20</f>
        <v>5.38</v>
      </c>
      <c r="G19" s="474">
        <f>EC!C20</f>
        <v>2.58</v>
      </c>
      <c r="H19" s="475">
        <f>'SO4'!C20</f>
        <v>25.793561769801883</v>
      </c>
      <c r="I19" s="475">
        <f>'NO3'!C20</f>
        <v>25.597357234681606</v>
      </c>
      <c r="J19" s="475">
        <f>Cl!C20</f>
        <v>130.63391074943496</v>
      </c>
      <c r="K19" s="475">
        <f>H!C20</f>
        <v>4.1686938347033555</v>
      </c>
      <c r="L19" s="475">
        <f>'NH4'!C20</f>
        <v>21.326442731050292</v>
      </c>
      <c r="M19" s="475">
        <f>Na!C20</f>
        <v>121.4336905366161</v>
      </c>
      <c r="N19" s="475">
        <f>K!C20</f>
        <v>1.3307757885763001</v>
      </c>
      <c r="O19" s="475">
        <f>Mg!C20</f>
        <v>20.332196130164352</v>
      </c>
      <c r="P19" s="472">
        <f>Ca!C20</f>
        <v>17.589238190286096</v>
      </c>
      <c r="Q19" s="476">
        <f t="shared" si="42"/>
        <v>1.3286839384946327</v>
      </c>
      <c r="R19" s="473">
        <f t="shared" si="43"/>
        <v>207.81839152372032</v>
      </c>
      <c r="S19" s="475">
        <f t="shared" si="44"/>
        <v>224.10247153184696</v>
      </c>
      <c r="T19" s="475">
        <f t="shared" si="45"/>
        <v>209.14707546221496</v>
      </c>
      <c r="U19" s="475">
        <f t="shared" si="46"/>
        <v>3.7701536093734984</v>
      </c>
      <c r="V19" s="475">
        <f t="shared" si="47"/>
        <v>3.4519126848243378</v>
      </c>
      <c r="W19" s="472">
        <f t="shared" si="48"/>
        <v>6.5260724627333371</v>
      </c>
      <c r="X19" s="477">
        <f t="shared" si="49"/>
        <v>200.63694267515925</v>
      </c>
      <c r="Y19" s="478">
        <f t="shared" ref="Y19:AA19" si="56">H19*$E19/1000</f>
        <v>5.1751413741959196</v>
      </c>
      <c r="Z19" s="478">
        <f t="shared" si="56"/>
        <v>5.1357754961303863</v>
      </c>
      <c r="AA19" s="478">
        <f t="shared" si="56"/>
        <v>26.209988462466253</v>
      </c>
      <c r="AB19" s="478">
        <f t="shared" ref="AB19:AF19" si="57">L19*$E19/1000</f>
        <v>4.2788722676948048</v>
      </c>
      <c r="AC19" s="478">
        <f t="shared" si="57"/>
        <v>24.364084407028074</v>
      </c>
      <c r="AD19" s="478">
        <f t="shared" si="57"/>
        <v>0.26700278560607293</v>
      </c>
      <c r="AE19" s="478">
        <f t="shared" si="57"/>
        <v>4.0793896694278793</v>
      </c>
      <c r="AF19" s="478">
        <f t="shared" si="57"/>
        <v>3.5290509744841532</v>
      </c>
      <c r="AG19" s="479">
        <f t="shared" si="52"/>
        <v>0.83639398594366698</v>
      </c>
      <c r="AH19" s="480"/>
      <c r="AI19" s="459">
        <f t="shared" si="53"/>
        <v>431.92086305556728</v>
      </c>
      <c r="AJ19" s="301"/>
      <c r="AK19" s="301"/>
    </row>
    <row r="20" spans="1:37" ht="12.75" hidden="1" customHeight="1">
      <c r="A20" s="447">
        <v>17</v>
      </c>
      <c r="B20" s="460">
        <v>4</v>
      </c>
      <c r="C20" s="449">
        <v>17</v>
      </c>
      <c r="D20" s="472">
        <f>測定日数!C21</f>
        <v>28</v>
      </c>
      <c r="E20" s="473">
        <f>mm!C21</f>
        <v>115</v>
      </c>
      <c r="F20" s="474">
        <f>pH!C21</f>
        <v>5.36</v>
      </c>
      <c r="G20" s="474">
        <f>EC!C21</f>
        <v>2.36</v>
      </c>
      <c r="H20" s="475">
        <f>'SO4'!C21</f>
        <v>32.5</v>
      </c>
      <c r="I20" s="475">
        <f>'NO3'!C21</f>
        <v>28.3</v>
      </c>
      <c r="J20" s="475">
        <f>Cl!C21</f>
        <v>87.7</v>
      </c>
      <c r="K20" s="475">
        <f>H!C21</f>
        <v>4.3651583224016575</v>
      </c>
      <c r="L20" s="475">
        <f>'NH4'!C21</f>
        <v>53.1</v>
      </c>
      <c r="M20" s="475">
        <f>Na!C21</f>
        <v>75.7</v>
      </c>
      <c r="N20" s="475">
        <f>K!C21</f>
        <v>3.64</v>
      </c>
      <c r="O20" s="475">
        <f>Mg!C21</f>
        <v>10.7</v>
      </c>
      <c r="P20" s="472">
        <f>Ca!C21</f>
        <v>15.9</v>
      </c>
      <c r="Q20" s="476">
        <f t="shared" si="42"/>
        <v>1.268883310428137</v>
      </c>
      <c r="R20" s="473">
        <f t="shared" si="43"/>
        <v>181</v>
      </c>
      <c r="S20" s="475">
        <f t="shared" si="44"/>
        <v>190.00515832240163</v>
      </c>
      <c r="T20" s="475">
        <f t="shared" si="45"/>
        <v>182.26888331042812</v>
      </c>
      <c r="U20" s="475">
        <f t="shared" si="46"/>
        <v>2.4272326463386231</v>
      </c>
      <c r="V20" s="475">
        <f t="shared" si="47"/>
        <v>2.0781129347728511</v>
      </c>
      <c r="W20" s="472">
        <f t="shared" si="48"/>
        <v>5.6880418451829957</v>
      </c>
      <c r="X20" s="477">
        <f t="shared" si="49"/>
        <v>115</v>
      </c>
      <c r="Y20" s="478">
        <f t="shared" ref="Y20:AA20" si="58">H20*$E20/1000</f>
        <v>3.7374999999999998</v>
      </c>
      <c r="Z20" s="478">
        <f t="shared" si="58"/>
        <v>3.2545000000000002</v>
      </c>
      <c r="AA20" s="478">
        <f t="shared" si="58"/>
        <v>10.0855</v>
      </c>
      <c r="AB20" s="478">
        <f t="shared" ref="AB20:AF20" si="59">L20*$E20/1000</f>
        <v>6.1064999999999996</v>
      </c>
      <c r="AC20" s="478">
        <f t="shared" si="59"/>
        <v>8.7055000000000007</v>
      </c>
      <c r="AD20" s="478">
        <f t="shared" si="59"/>
        <v>0.41860000000000003</v>
      </c>
      <c r="AE20" s="478">
        <f t="shared" si="59"/>
        <v>1.2304999999999999</v>
      </c>
      <c r="AF20" s="478">
        <f t="shared" si="59"/>
        <v>1.8285</v>
      </c>
      <c r="AG20" s="479">
        <f t="shared" si="52"/>
        <v>0.50199320707619066</v>
      </c>
      <c r="AH20" s="480"/>
      <c r="AI20" s="459">
        <f t="shared" si="53"/>
        <v>371.0051583224016</v>
      </c>
      <c r="AJ20" s="301"/>
      <c r="AK20" s="301"/>
    </row>
    <row r="21" spans="1:37" ht="12.75" hidden="1" customHeight="1">
      <c r="A21" s="447">
        <v>18</v>
      </c>
      <c r="B21" s="460">
        <v>4</v>
      </c>
      <c r="C21" s="449">
        <v>18</v>
      </c>
      <c r="D21" s="472">
        <f>測定日数!C22</f>
        <v>28</v>
      </c>
      <c r="E21" s="473">
        <f>mm!C22</f>
        <v>136.94267515923568</v>
      </c>
      <c r="F21" s="474">
        <f>pH!C22</f>
        <v>5.6942938200546207</v>
      </c>
      <c r="G21" s="474">
        <f>EC!C22</f>
        <v>2.93</v>
      </c>
      <c r="H21" s="475">
        <f>'SO4'!C22</f>
        <v>37.940649224806201</v>
      </c>
      <c r="I21" s="475">
        <f>'NO3'!C22</f>
        <v>34.427981995498875</v>
      </c>
      <c r="J21" s="475">
        <f>Cl!C22</f>
        <v>89.746449306261681</v>
      </c>
      <c r="K21" s="475">
        <f>H!C22</f>
        <v>2.0216509766746089</v>
      </c>
      <c r="L21" s="475">
        <f>'NH4'!C22</f>
        <v>56.541019955654107</v>
      </c>
      <c r="M21" s="475">
        <f>Na!C22</f>
        <v>60.399307489040318</v>
      </c>
      <c r="N21" s="475">
        <f>K!C22</f>
        <v>2.5575447570332481</v>
      </c>
      <c r="O21" s="475">
        <f>Mg!C22</f>
        <v>4.9382716049382713</v>
      </c>
      <c r="P21" s="472">
        <f>Ca!C22</f>
        <v>24.937655860349125</v>
      </c>
      <c r="Q21" s="476">
        <f t="shared" si="42"/>
        <v>2.7397788275910928</v>
      </c>
      <c r="R21" s="473">
        <f t="shared" si="43"/>
        <v>200.05572975137298</v>
      </c>
      <c r="S21" s="475">
        <f t="shared" si="44"/>
        <v>181.27137810897705</v>
      </c>
      <c r="T21" s="475">
        <f t="shared" si="45"/>
        <v>202.79550857896407</v>
      </c>
      <c r="U21" s="475">
        <f t="shared" si="46"/>
        <v>-4.9260467601676927</v>
      </c>
      <c r="V21" s="475">
        <f t="shared" si="47"/>
        <v>-5.6042661359336705</v>
      </c>
      <c r="W21" s="472">
        <f t="shared" si="48"/>
        <v>-4.1491840167843375</v>
      </c>
      <c r="X21" s="477">
        <f t="shared" si="49"/>
        <v>136.94267515923568</v>
      </c>
      <c r="Y21" s="478">
        <f t="shared" ref="Y21:AA21" si="60">H21*$E21/1000</f>
        <v>5.1956940021231421</v>
      </c>
      <c r="Z21" s="478">
        <f t="shared" si="60"/>
        <v>4.7146599547976162</v>
      </c>
      <c r="AA21" s="478">
        <f t="shared" si="60"/>
        <v>12.290118854042205</v>
      </c>
      <c r="AB21" s="478">
        <f t="shared" ref="AB21:AF21" si="61">L21*$E21/1000</f>
        <v>7.7428785289590021</v>
      </c>
      <c r="AC21" s="478">
        <f t="shared" si="61"/>
        <v>8.2712427453144386</v>
      </c>
      <c r="AD21" s="478">
        <f t="shared" si="61"/>
        <v>0.35023702086761044</v>
      </c>
      <c r="AE21" s="478">
        <f t="shared" si="61"/>
        <v>0.67626012424313908</v>
      </c>
      <c r="AF21" s="478">
        <f t="shared" si="61"/>
        <v>3.4150293057166001</v>
      </c>
      <c r="AG21" s="479">
        <f t="shared" si="52"/>
        <v>0.27685029298410252</v>
      </c>
      <c r="AH21" s="480"/>
      <c r="AI21" s="459">
        <f t="shared" si="53"/>
        <v>381.32710786035</v>
      </c>
      <c r="AJ21" s="301"/>
      <c r="AK21" s="301"/>
    </row>
    <row r="22" spans="1:37" ht="12.75" hidden="1" customHeight="1">
      <c r="A22" s="447">
        <v>19</v>
      </c>
      <c r="B22" s="460">
        <v>4</v>
      </c>
      <c r="C22" s="449">
        <v>19</v>
      </c>
      <c r="D22" s="472">
        <f>測定日数!C23</f>
        <v>28</v>
      </c>
      <c r="E22" s="473">
        <f>mm!C23</f>
        <v>107.60972214515536</v>
      </c>
      <c r="F22" s="474">
        <f>pH!C23</f>
        <v>5.51</v>
      </c>
      <c r="G22" s="474">
        <f>EC!C23</f>
        <v>3.2330182926829267</v>
      </c>
      <c r="H22" s="475">
        <f>'SO4'!C23</f>
        <v>17.331488703706523</v>
      </c>
      <c r="I22" s="475">
        <f>'NO3'!C23</f>
        <v>18.690277259846333</v>
      </c>
      <c r="J22" s="475">
        <f>Cl!C23</f>
        <v>69.801705865477672</v>
      </c>
      <c r="K22" s="475">
        <f>H!C23</f>
        <v>3.0902954325135927</v>
      </c>
      <c r="L22" s="475">
        <f>'NH4'!C23</f>
        <v>29.286140192185218</v>
      </c>
      <c r="M22" s="475">
        <f>Na!C23</f>
        <v>59.860331639419044</v>
      </c>
      <c r="N22" s="475">
        <f>K!C23</f>
        <v>1.989013100196984</v>
      </c>
      <c r="O22" s="475">
        <f>Mg!C23</f>
        <v>7.9329489000714277</v>
      </c>
      <c r="P22" s="472">
        <f>Ca!C23</f>
        <v>11.72806825373643</v>
      </c>
      <c r="Q22" s="476">
        <f t="shared" si="42"/>
        <v>1.7923453157249509</v>
      </c>
      <c r="R22" s="473">
        <f t="shared" si="43"/>
        <v>123.15496053273705</v>
      </c>
      <c r="S22" s="475">
        <f t="shared" si="44"/>
        <v>133.54781467193055</v>
      </c>
      <c r="T22" s="475">
        <f t="shared" si="45"/>
        <v>124.94730584846199</v>
      </c>
      <c r="U22" s="475">
        <f t="shared" si="46"/>
        <v>4.0485943834878064</v>
      </c>
      <c r="V22" s="475">
        <f t="shared" si="47"/>
        <v>3.3271455206405216</v>
      </c>
      <c r="W22" s="472">
        <f t="shared" si="48"/>
        <v>-28.314290583341119</v>
      </c>
      <c r="X22" s="477">
        <f t="shared" si="49"/>
        <v>107.60972214515536</v>
      </c>
      <c r="Y22" s="478">
        <f t="shared" ref="Y22:AA22" si="62">H22*$E22/1000</f>
        <v>1.8650366837677577</v>
      </c>
      <c r="Z22" s="478">
        <f t="shared" si="62"/>
        <v>2.0112555427479792</v>
      </c>
      <c r="AA22" s="478">
        <f t="shared" si="62"/>
        <v>7.5113421734419132</v>
      </c>
      <c r="AB22" s="478">
        <f t="shared" ref="AB22:AF22" si="63">L22*$E22/1000</f>
        <v>3.1514734087851179</v>
      </c>
      <c r="AC22" s="478">
        <f t="shared" si="63"/>
        <v>6.4415536552347357</v>
      </c>
      <c r="AD22" s="478">
        <f t="shared" si="63"/>
        <v>0.21403714705527149</v>
      </c>
      <c r="AE22" s="478">
        <f t="shared" si="63"/>
        <v>0.85366242692840222</v>
      </c>
      <c r="AF22" s="478">
        <f t="shared" si="63"/>
        <v>1.2620541660839948</v>
      </c>
      <c r="AG22" s="479">
        <f t="shared" si="52"/>
        <v>0.33254583283923039</v>
      </c>
      <c r="AH22" s="480"/>
      <c r="AI22" s="459">
        <f t="shared" si="53"/>
        <v>256.7027752046676</v>
      </c>
      <c r="AJ22" s="301"/>
      <c r="AK22" s="301"/>
    </row>
    <row r="23" spans="1:37" ht="12.75" hidden="1" customHeight="1">
      <c r="A23" s="447">
        <v>20</v>
      </c>
      <c r="B23" s="460">
        <v>4</v>
      </c>
      <c r="C23" s="449">
        <v>20</v>
      </c>
      <c r="D23" s="472">
        <f>測定日数!C24</f>
        <v>28</v>
      </c>
      <c r="E23" s="473">
        <f>mm!C24</f>
        <v>126.11464968152866</v>
      </c>
      <c r="F23" s="474">
        <f>pH!C24</f>
        <v>5.05</v>
      </c>
      <c r="G23" s="474">
        <f>EC!C24</f>
        <v>2.86</v>
      </c>
      <c r="H23" s="475">
        <f>'SO4'!C24</f>
        <v>34.6</v>
      </c>
      <c r="I23" s="475">
        <f>'NO3'!C24</f>
        <v>37.200000000000003</v>
      </c>
      <c r="J23" s="475">
        <f>Cl!C24</f>
        <v>71.400000000000006</v>
      </c>
      <c r="K23" s="475">
        <f>H!C24</f>
        <v>8.9125093813374612</v>
      </c>
      <c r="L23" s="475">
        <f>'NH4'!C24</f>
        <v>70.400000000000006</v>
      </c>
      <c r="M23" s="475">
        <f>Na!C24</f>
        <v>46</v>
      </c>
      <c r="N23" s="475">
        <f>K!C24</f>
        <v>3</v>
      </c>
      <c r="O23" s="475">
        <f>Mg!C24</f>
        <v>8.4499999999999993</v>
      </c>
      <c r="P23" s="472">
        <f>Ca!C24</f>
        <v>16</v>
      </c>
      <c r="Q23" s="476">
        <f t="shared" si="42"/>
        <v>0.62147216969781782</v>
      </c>
      <c r="R23" s="473">
        <f t="shared" si="43"/>
        <v>177.8</v>
      </c>
      <c r="S23" s="475">
        <f t="shared" si="44"/>
        <v>177.21250938133744</v>
      </c>
      <c r="T23" s="475">
        <f t="shared" si="45"/>
        <v>178.42147216969784</v>
      </c>
      <c r="U23" s="475">
        <f t="shared" si="46"/>
        <v>-0.16548448382462955</v>
      </c>
      <c r="V23" s="475">
        <f t="shared" si="47"/>
        <v>-0.33994580132295454</v>
      </c>
      <c r="W23" s="472">
        <f t="shared" si="48"/>
        <v>-2.3728404149413325</v>
      </c>
      <c r="X23" s="477">
        <f t="shared" si="49"/>
        <v>126.11464968152866</v>
      </c>
      <c r="Y23" s="478">
        <f t="shared" ref="Y23:AA23" si="64">H23*$E23/1000</f>
        <v>4.3635668789808912</v>
      </c>
      <c r="Z23" s="478">
        <f t="shared" si="64"/>
        <v>4.6914649681528662</v>
      </c>
      <c r="AA23" s="478">
        <f t="shared" si="64"/>
        <v>9.004585987261148</v>
      </c>
      <c r="AB23" s="478">
        <f t="shared" ref="AB23:AF23" si="65">L23*$E23/1000</f>
        <v>8.8784713375796187</v>
      </c>
      <c r="AC23" s="478">
        <f t="shared" si="65"/>
        <v>5.8012738853503185</v>
      </c>
      <c r="AD23" s="478">
        <f t="shared" si="65"/>
        <v>0.37834394904458601</v>
      </c>
      <c r="AE23" s="478">
        <f t="shared" si="65"/>
        <v>1.0656687898089172</v>
      </c>
      <c r="AF23" s="478">
        <f t="shared" si="65"/>
        <v>2.0178343949044586</v>
      </c>
      <c r="AG23" s="479">
        <f t="shared" si="52"/>
        <v>1.1239979984107118</v>
      </c>
      <c r="AH23" s="480"/>
      <c r="AI23" s="459">
        <f t="shared" si="53"/>
        <v>355.01250938133745</v>
      </c>
      <c r="AJ23" s="301"/>
      <c r="AK23" s="301"/>
    </row>
    <row r="24" spans="1:37" ht="12.75" hidden="1" customHeight="1">
      <c r="A24" s="447">
        <v>21</v>
      </c>
      <c r="B24" s="460">
        <v>4</v>
      </c>
      <c r="C24" s="449">
        <v>21</v>
      </c>
      <c r="D24" s="472">
        <f>測定日数!C25</f>
        <v>28</v>
      </c>
      <c r="E24" s="473">
        <f>mm!C25</f>
        <v>224.06471183013144</v>
      </c>
      <c r="F24" s="474">
        <f>pH!C25</f>
        <v>5.1263390892060023</v>
      </c>
      <c r="G24" s="474">
        <f>EC!C25</f>
        <v>1.4276958483754514</v>
      </c>
      <c r="H24" s="475">
        <f>'SO4'!C25</f>
        <v>16.067530102025323</v>
      </c>
      <c r="I24" s="475">
        <f>'NO3'!C25</f>
        <v>22.355768171258951</v>
      </c>
      <c r="J24" s="475">
        <f>Cl!C25</f>
        <v>33.589520716958766</v>
      </c>
      <c r="K24" s="475">
        <f>H!C25</f>
        <v>7.4758557140880644</v>
      </c>
      <c r="L24" s="475">
        <f>'NH4'!C25</f>
        <v>9.7897392053342749</v>
      </c>
      <c r="M24" s="475">
        <f>Na!C25</f>
        <v>7.0505775061976275</v>
      </c>
      <c r="N24" s="475">
        <f>K!C25</f>
        <v>1.1769347338438467</v>
      </c>
      <c r="O24" s="475">
        <f>Mg!C25</f>
        <v>3.8751107503395845</v>
      </c>
      <c r="P24" s="472">
        <f>Ca!C25</f>
        <v>8.9354684133537994</v>
      </c>
      <c r="Q24" s="476">
        <f t="shared" si="42"/>
        <v>0.74090201235880904</v>
      </c>
      <c r="R24" s="473">
        <f t="shared" si="43"/>
        <v>88.080349092268364</v>
      </c>
      <c r="S24" s="475">
        <f t="shared" si="44"/>
        <v>51.114265486850584</v>
      </c>
      <c r="T24" s="475">
        <f t="shared" si="45"/>
        <v>88.821251104627152</v>
      </c>
      <c r="U24" s="475">
        <f t="shared" si="46"/>
        <v>-26.557121995841349</v>
      </c>
      <c r="V24" s="475">
        <f t="shared" si="47"/>
        <v>-26.945972356579684</v>
      </c>
      <c r="W24" s="472">
        <f t="shared" si="48"/>
        <v>-8.7170168842940985</v>
      </c>
      <c r="X24" s="477">
        <f t="shared" si="49"/>
        <v>224.06471183013144</v>
      </c>
      <c r="Y24" s="478">
        <f t="shared" ref="Y24:AA24" si="66">H24*$E24/1000</f>
        <v>3.6001665021322666</v>
      </c>
      <c r="Z24" s="478">
        <f t="shared" si="66"/>
        <v>5.0091387530343621</v>
      </c>
      <c r="AA24" s="478">
        <f t="shared" si="66"/>
        <v>7.5262262799575961</v>
      </c>
      <c r="AB24" s="478">
        <f t="shared" ref="AB24:AF24" si="67">L24*$E24/1000</f>
        <v>2.1935350939353642</v>
      </c>
      <c r="AC24" s="478">
        <f t="shared" si="67"/>
        <v>1.5797856171621782</v>
      </c>
      <c r="AD24" s="478">
        <f t="shared" si="67"/>
        <v>0.26370954198159396</v>
      </c>
      <c r="AE24" s="478">
        <f t="shared" si="67"/>
        <v>0.86827557358468344</v>
      </c>
      <c r="AF24" s="478">
        <f t="shared" si="67"/>
        <v>2.0021231551053607</v>
      </c>
      <c r="AG24" s="479">
        <f t="shared" si="52"/>
        <v>1.6750754562607837</v>
      </c>
      <c r="AH24" s="480"/>
      <c r="AI24" s="459">
        <f t="shared" si="53"/>
        <v>139.19461457911893</v>
      </c>
      <c r="AJ24" s="301"/>
      <c r="AK24" s="301"/>
    </row>
    <row r="25" spans="1:37" ht="12.75" hidden="1" customHeight="1">
      <c r="A25" s="447">
        <v>22</v>
      </c>
      <c r="B25" s="460">
        <v>4</v>
      </c>
      <c r="C25" s="449">
        <v>22</v>
      </c>
      <c r="D25" s="472">
        <f>測定日数!C26</f>
        <v>14</v>
      </c>
      <c r="E25" s="473">
        <f>mm!C26</f>
        <v>65.900000000000006</v>
      </c>
      <c r="F25" s="474">
        <f>pH!C26</f>
        <v>6.15</v>
      </c>
      <c r="G25" s="474">
        <f>EC!C26</f>
        <v>3.2</v>
      </c>
      <c r="H25" s="475">
        <f>'SO4'!C26</f>
        <v>33.6</v>
      </c>
      <c r="I25" s="475">
        <f>'NO3'!C26</f>
        <v>46.4</v>
      </c>
      <c r="J25" s="475">
        <f>Cl!C26</f>
        <v>80.099999999999994</v>
      </c>
      <c r="K25" s="475">
        <f>H!C26</f>
        <v>0.70794578438413736</v>
      </c>
      <c r="L25" s="475">
        <f>'NH4'!C26</f>
        <v>27.8</v>
      </c>
      <c r="M25" s="475">
        <f>Na!C26</f>
        <v>55</v>
      </c>
      <c r="N25" s="475">
        <f>K!C26</f>
        <v>1.3</v>
      </c>
      <c r="O25" s="475">
        <f>Mg!C26</f>
        <v>13.1</v>
      </c>
      <c r="P25" s="472">
        <f>Ca!C26</f>
        <v>54.5</v>
      </c>
      <c r="Q25" s="476">
        <f t="shared" si="42"/>
        <v>7.8238710715544117</v>
      </c>
      <c r="R25" s="473">
        <f t="shared" si="43"/>
        <v>193.7</v>
      </c>
      <c r="S25" s="475">
        <f t="shared" si="44"/>
        <v>220.00794578438413</v>
      </c>
      <c r="T25" s="475">
        <f t="shared" si="45"/>
        <v>201.5238710715544</v>
      </c>
      <c r="U25" s="475">
        <f t="shared" si="46"/>
        <v>6.3590622448656795</v>
      </c>
      <c r="V25" s="475">
        <f t="shared" si="47"/>
        <v>4.3849773548995952</v>
      </c>
      <c r="W25" s="472">
        <f t="shared" si="48"/>
        <v>-6.9129073330077473</v>
      </c>
      <c r="X25" s="477">
        <f t="shared" si="49"/>
        <v>65.900000000000006</v>
      </c>
      <c r="Y25" s="478">
        <f t="shared" ref="Y25:AA25" si="68">H25*$E25/1000</f>
        <v>2.2142400000000002</v>
      </c>
      <c r="Z25" s="478">
        <f t="shared" si="68"/>
        <v>3.05776</v>
      </c>
      <c r="AA25" s="478">
        <f t="shared" si="68"/>
        <v>5.2785900000000003</v>
      </c>
      <c r="AB25" s="478">
        <f t="shared" ref="AB25:AF25" si="69">L25*$E25/1000</f>
        <v>1.8320200000000002</v>
      </c>
      <c r="AC25" s="478">
        <f t="shared" si="69"/>
        <v>3.6245000000000003</v>
      </c>
      <c r="AD25" s="478">
        <f t="shared" si="69"/>
        <v>8.567000000000001E-2</v>
      </c>
      <c r="AE25" s="478">
        <f t="shared" si="69"/>
        <v>0.86329000000000011</v>
      </c>
      <c r="AF25" s="478">
        <f t="shared" si="69"/>
        <v>3.5915500000000002</v>
      </c>
      <c r="AG25" s="479">
        <f t="shared" si="52"/>
        <v>4.6653627190914655E-2</v>
      </c>
      <c r="AH25" s="480"/>
      <c r="AI25" s="459">
        <f t="shared" si="53"/>
        <v>413.70794578438415</v>
      </c>
      <c r="AJ25" s="301"/>
      <c r="AK25" s="301"/>
    </row>
    <row r="26" spans="1:37" ht="12.75" hidden="1" customHeight="1">
      <c r="A26" s="447">
        <v>23</v>
      </c>
      <c r="B26" s="460">
        <v>4</v>
      </c>
      <c r="C26" s="449">
        <v>23</v>
      </c>
      <c r="D26" s="472">
        <f>測定日数!C27</f>
        <v>28</v>
      </c>
      <c r="E26" s="473">
        <f>mm!C27</f>
        <v>165.20283092938737</v>
      </c>
      <c r="F26" s="474">
        <f>pH!C27</f>
        <v>5.5026859353524911</v>
      </c>
      <c r="G26" s="474">
        <f>EC!C27</f>
        <v>2.6110115606936413</v>
      </c>
      <c r="H26" s="475">
        <f>'SO4'!C27</f>
        <v>28.907651247193368</v>
      </c>
      <c r="I26" s="475">
        <f>'NO3'!C27</f>
        <v>31.672124484863062</v>
      </c>
      <c r="J26" s="475">
        <f>Cl!C27</f>
        <v>84.453666185650491</v>
      </c>
      <c r="K26" s="475">
        <f>H!C27</f>
        <v>3.1427806073310389</v>
      </c>
      <c r="L26" s="475">
        <f>'NH4'!C27</f>
        <v>27.749830178280764</v>
      </c>
      <c r="M26" s="475">
        <f>Na!C27</f>
        <v>75.365346917190266</v>
      </c>
      <c r="N26" s="475">
        <f>K!C27</f>
        <v>2.8682445584416221</v>
      </c>
      <c r="O26" s="475">
        <f>Mg!C27</f>
        <v>10.918432883750802</v>
      </c>
      <c r="P26" s="472">
        <f>Ca!C27</f>
        <v>28.872649690984119</v>
      </c>
      <c r="Q26" s="476">
        <f t="shared" si="42"/>
        <v>1.7624127276818597</v>
      </c>
      <c r="R26" s="473">
        <f t="shared" si="43"/>
        <v>173.94109316490028</v>
      </c>
      <c r="S26" s="475">
        <f t="shared" si="44"/>
        <v>188.70836741071349</v>
      </c>
      <c r="T26" s="475">
        <f t="shared" si="45"/>
        <v>175.70350589258214</v>
      </c>
      <c r="U26" s="475">
        <f t="shared" si="46"/>
        <v>4.0720518989257339</v>
      </c>
      <c r="V26" s="475">
        <f t="shared" si="47"/>
        <v>3.5687260681837225</v>
      </c>
      <c r="W26" s="472">
        <f t="shared" si="48"/>
        <v>-2.0204395843538054</v>
      </c>
      <c r="X26" s="477">
        <f t="shared" si="49"/>
        <v>165.20283092938737</v>
      </c>
      <c r="Y26" s="478">
        <f t="shared" ref="Y26:AA26" si="70">H26*$E26/1000</f>
        <v>4.7756258215557796</v>
      </c>
      <c r="Z26" s="478">
        <f t="shared" si="70"/>
        <v>5.2323246264473431</v>
      </c>
      <c r="AA26" s="478">
        <f t="shared" si="70"/>
        <v>13.951984736234937</v>
      </c>
      <c r="AB26" s="478">
        <f t="shared" ref="AB26:AF26" si="71">L26*$E26/1000</f>
        <v>4.5843505032617289</v>
      </c>
      <c r="AC26" s="478">
        <f t="shared" si="71"/>
        <v>12.45056866469521</v>
      </c>
      <c r="AD26" s="478">
        <f t="shared" si="71"/>
        <v>0.47384212085236666</v>
      </c>
      <c r="AE26" s="478">
        <f t="shared" si="71"/>
        <v>1.803756021708147</v>
      </c>
      <c r="AF26" s="478">
        <f t="shared" si="71"/>
        <v>4.7698434653830786</v>
      </c>
      <c r="AG26" s="479">
        <f t="shared" si="52"/>
        <v>0.519196253321067</v>
      </c>
      <c r="AH26" s="480"/>
      <c r="AI26" s="459">
        <f t="shared" si="53"/>
        <v>362.64946057561377</v>
      </c>
      <c r="AJ26" s="301"/>
      <c r="AK26" s="301"/>
    </row>
    <row r="27" spans="1:37" ht="12.75" hidden="1" customHeight="1">
      <c r="A27" s="447">
        <v>24</v>
      </c>
      <c r="B27" s="460">
        <v>4</v>
      </c>
      <c r="C27" s="449">
        <v>24</v>
      </c>
      <c r="D27" s="472">
        <f>測定日数!C28</f>
        <v>28</v>
      </c>
      <c r="E27" s="473">
        <f>mm!C28</f>
        <v>183.00445576066198</v>
      </c>
      <c r="F27" s="474">
        <f>pH!C28</f>
        <v>5.5019964035949425</v>
      </c>
      <c r="G27" s="474">
        <f>EC!C28</f>
        <v>2.1948869565217395</v>
      </c>
      <c r="H27" s="475">
        <f>'SO4'!C28</f>
        <v>25.213408286487613</v>
      </c>
      <c r="I27" s="475">
        <f>'NO3'!C28</f>
        <v>28.595107380997458</v>
      </c>
      <c r="J27" s="475">
        <f>Cl!C28</f>
        <v>64.873735205739877</v>
      </c>
      <c r="K27" s="475">
        <f>H!C28</f>
        <v>3.1477743808032925</v>
      </c>
      <c r="L27" s="475">
        <f>'NH4'!C28</f>
        <v>23.745300298852797</v>
      </c>
      <c r="M27" s="475">
        <f>Na!C28</f>
        <v>58.305879683038007</v>
      </c>
      <c r="N27" s="475">
        <f>K!C28</f>
        <v>2.851106416101413</v>
      </c>
      <c r="O27" s="475">
        <f>Mg!C28</f>
        <v>9.2266952943281453</v>
      </c>
      <c r="P27" s="472">
        <f>Ca!C28</f>
        <v>27.408660938991588</v>
      </c>
      <c r="Q27" s="476">
        <f t="shared" si="42"/>
        <v>1.7596167553973359</v>
      </c>
      <c r="R27" s="473">
        <f t="shared" si="43"/>
        <v>143.89565915971255</v>
      </c>
      <c r="S27" s="475">
        <f t="shared" si="44"/>
        <v>161.32077324543496</v>
      </c>
      <c r="T27" s="475">
        <f t="shared" si="45"/>
        <v>145.65527591510988</v>
      </c>
      <c r="U27" s="475">
        <f t="shared" si="46"/>
        <v>5.7091008987983098</v>
      </c>
      <c r="V27" s="475">
        <f t="shared" si="47"/>
        <v>5.1031659874325275</v>
      </c>
      <c r="W27" s="472">
        <f t="shared" si="48"/>
        <v>-1.5779626375339986</v>
      </c>
      <c r="X27" s="477">
        <f t="shared" si="49"/>
        <v>183.00445576066198</v>
      </c>
      <c r="Y27" s="478">
        <f t="shared" ref="Y27:AA27" si="72">H27*$E27/1000</f>
        <v>4.6141660613400308</v>
      </c>
      <c r="Z27" s="478">
        <f t="shared" si="72"/>
        <v>5.2330320636771281</v>
      </c>
      <c r="AA27" s="478">
        <f t="shared" si="72"/>
        <v>11.872182604487723</v>
      </c>
      <c r="AB27" s="478">
        <f t="shared" ref="AB27:AF27" si="73">L27*$E27/1000</f>
        <v>4.3454957580650406</v>
      </c>
      <c r="AC27" s="478">
        <f t="shared" si="73"/>
        <v>10.670235779041009</v>
      </c>
      <c r="AD27" s="478">
        <f t="shared" si="73"/>
        <v>0.52176517799437061</v>
      </c>
      <c r="AE27" s="478">
        <f t="shared" si="73"/>
        <v>1.6885263508079831</v>
      </c>
      <c r="AF27" s="478">
        <f t="shared" si="73"/>
        <v>5.0159070782686701</v>
      </c>
      <c r="AG27" s="479">
        <f t="shared" si="52"/>
        <v>0.57605673741626129</v>
      </c>
      <c r="AH27" s="480"/>
      <c r="AI27" s="459">
        <f t="shared" si="53"/>
        <v>305.21643240514754</v>
      </c>
      <c r="AJ27" s="301"/>
      <c r="AK27" s="301"/>
    </row>
    <row r="28" spans="1:37" ht="12.75" hidden="1" customHeight="1">
      <c r="A28" s="447">
        <v>25</v>
      </c>
      <c r="B28" s="460">
        <v>4</v>
      </c>
      <c r="C28" s="449">
        <v>25</v>
      </c>
      <c r="D28" s="472">
        <f>測定日数!C29</f>
        <v>28</v>
      </c>
      <c r="E28" s="473">
        <f>mm!C29</f>
        <v>143.94904458598725</v>
      </c>
      <c r="F28" s="474">
        <f>pH!C29</f>
        <v>5.19</v>
      </c>
      <c r="G28" s="474">
        <f>EC!C29</f>
        <v>2.19</v>
      </c>
      <c r="H28" s="475">
        <f>'SO4'!C29</f>
        <v>52.4</v>
      </c>
      <c r="I28" s="475">
        <f>'NO3'!C29</f>
        <v>26.8</v>
      </c>
      <c r="J28" s="475">
        <f>Cl!C29</f>
        <v>62.9</v>
      </c>
      <c r="K28" s="475">
        <f>H!C29</f>
        <v>6.456542290346551</v>
      </c>
      <c r="L28" s="475">
        <f>'NH4'!C29</f>
        <v>33.9</v>
      </c>
      <c r="M28" s="475">
        <f>Na!C29</f>
        <v>58.5</v>
      </c>
      <c r="N28" s="475">
        <f>K!C29</f>
        <v>2.6</v>
      </c>
      <c r="O28" s="475">
        <f>Mg!C29</f>
        <v>17.7</v>
      </c>
      <c r="P28" s="472">
        <f>Ca!C29</f>
        <v>45.2</v>
      </c>
      <c r="Q28" s="476">
        <f t="shared" si="42"/>
        <v>0.85787040393948266</v>
      </c>
      <c r="R28" s="473">
        <f t="shared" si="43"/>
        <v>194.5</v>
      </c>
      <c r="S28" s="475">
        <f t="shared" si="44"/>
        <v>227.25654229034654</v>
      </c>
      <c r="T28" s="475">
        <f t="shared" si="45"/>
        <v>195.35787040393947</v>
      </c>
      <c r="U28" s="475">
        <f t="shared" si="46"/>
        <v>7.7666945277155213</v>
      </c>
      <c r="V28" s="475">
        <f t="shared" si="47"/>
        <v>7.547937535552574</v>
      </c>
      <c r="W28" s="472">
        <f t="shared" si="48"/>
        <v>16.033503752906846</v>
      </c>
      <c r="X28" s="477">
        <f t="shared" si="49"/>
        <v>143.94904458598725</v>
      </c>
      <c r="Y28" s="478">
        <f t="shared" ref="Y28:AA28" si="74">H28*$E28/1000</f>
        <v>7.5429299363057316</v>
      </c>
      <c r="Z28" s="478">
        <f t="shared" si="74"/>
        <v>3.8578343949044585</v>
      </c>
      <c r="AA28" s="478">
        <f t="shared" si="74"/>
        <v>9.054394904458599</v>
      </c>
      <c r="AB28" s="478">
        <f t="shared" ref="AB28:AF28" si="75">L28*$E28/1000</f>
        <v>4.8798726114649682</v>
      </c>
      <c r="AC28" s="478">
        <f t="shared" si="75"/>
        <v>8.4210191082802535</v>
      </c>
      <c r="AD28" s="478">
        <f t="shared" si="75"/>
        <v>0.37426751592356688</v>
      </c>
      <c r="AE28" s="478">
        <f t="shared" si="75"/>
        <v>2.5478980891719742</v>
      </c>
      <c r="AF28" s="478">
        <f t="shared" si="75"/>
        <v>6.5064968152866243</v>
      </c>
      <c r="AG28" s="479">
        <f t="shared" si="52"/>
        <v>0.92941309402440786</v>
      </c>
      <c r="AH28" s="480"/>
      <c r="AI28" s="459">
        <f t="shared" si="53"/>
        <v>421.75654229034654</v>
      </c>
      <c r="AJ28" s="301"/>
      <c r="AK28" s="301"/>
    </row>
    <row r="29" spans="1:37" ht="12.75" hidden="1" customHeight="1">
      <c r="A29" s="447">
        <v>26</v>
      </c>
      <c r="B29" s="460">
        <v>4</v>
      </c>
      <c r="C29" s="449">
        <v>26</v>
      </c>
      <c r="D29" s="472">
        <f>測定日数!C30</f>
        <v>28</v>
      </c>
      <c r="E29" s="473">
        <f>mm!C30</f>
        <v>263.04901336728199</v>
      </c>
      <c r="F29" s="474">
        <f>pH!C30</f>
        <v>4.87</v>
      </c>
      <c r="G29" s="474">
        <f>EC!C30</f>
        <v>1.53</v>
      </c>
      <c r="H29" s="475">
        <f>'SO4'!C30</f>
        <v>19.8</v>
      </c>
      <c r="I29" s="475">
        <f>'NO3'!C30</f>
        <v>23.6</v>
      </c>
      <c r="J29" s="475">
        <f>Cl!C30</f>
        <v>23.2</v>
      </c>
      <c r="K29" s="475">
        <f>H!C30</f>
        <v>13.489628825916535</v>
      </c>
      <c r="L29" s="475">
        <f>'NH4'!C30</f>
        <v>23.7</v>
      </c>
      <c r="M29" s="475">
        <f>Na!C30</f>
        <v>21.1</v>
      </c>
      <c r="N29" s="475">
        <f>K!C30</f>
        <v>4.2</v>
      </c>
      <c r="O29" s="475">
        <f>Mg!C30</f>
        <v>3.8</v>
      </c>
      <c r="P29" s="472">
        <f>Ca!C30</f>
        <v>13.2</v>
      </c>
      <c r="Q29" s="476">
        <f t="shared" si="42"/>
        <v>0.41060259063841337</v>
      </c>
      <c r="R29" s="473">
        <f t="shared" si="43"/>
        <v>86.4</v>
      </c>
      <c r="S29" s="475">
        <f t="shared" si="44"/>
        <v>96.48962882591654</v>
      </c>
      <c r="T29" s="475">
        <f t="shared" si="45"/>
        <v>86.810602590638425</v>
      </c>
      <c r="U29" s="475">
        <f t="shared" si="46"/>
        <v>5.516785665041918</v>
      </c>
      <c r="V29" s="475">
        <f t="shared" si="47"/>
        <v>5.2804222670522742</v>
      </c>
      <c r="W29" s="472">
        <f t="shared" si="48"/>
        <v>3.574801023790724</v>
      </c>
      <c r="X29" s="477">
        <f t="shared" si="49"/>
        <v>263.04901336728199</v>
      </c>
      <c r="Y29" s="478">
        <f t="shared" ref="Y29:AA29" si="76">H29*$E29/1000</f>
        <v>5.2083704646721838</v>
      </c>
      <c r="Z29" s="478">
        <f t="shared" si="76"/>
        <v>6.207956715467855</v>
      </c>
      <c r="AA29" s="478">
        <f t="shared" si="76"/>
        <v>6.102737110120942</v>
      </c>
      <c r="AB29" s="478">
        <f t="shared" ref="AB29:AF29" si="77">L29*$E29/1000</f>
        <v>6.2342616168045826</v>
      </c>
      <c r="AC29" s="478">
        <f t="shared" si="77"/>
        <v>5.5503341820496503</v>
      </c>
      <c r="AD29" s="478">
        <f t="shared" si="77"/>
        <v>1.1048058561425844</v>
      </c>
      <c r="AE29" s="478">
        <f t="shared" si="77"/>
        <v>0.99958625079567154</v>
      </c>
      <c r="AF29" s="478">
        <f t="shared" si="77"/>
        <v>3.4722469764481221</v>
      </c>
      <c r="AG29" s="479">
        <f t="shared" si="52"/>
        <v>3.548433553348191</v>
      </c>
      <c r="AH29" s="480"/>
      <c r="AI29" s="459">
        <f t="shared" si="53"/>
        <v>182.88962882591653</v>
      </c>
      <c r="AJ29" s="301"/>
      <c r="AK29" s="301"/>
    </row>
    <row r="30" spans="1:37" ht="12.75" hidden="1" customHeight="1">
      <c r="A30" s="447">
        <v>27</v>
      </c>
      <c r="B30" s="460">
        <v>4</v>
      </c>
      <c r="C30" s="449">
        <v>27</v>
      </c>
      <c r="D30" s="472">
        <f>測定日数!C31</f>
        <v>28</v>
      </c>
      <c r="E30" s="473">
        <f>mm!C31</f>
        <v>155.06369426751593</v>
      </c>
      <c r="F30" s="474">
        <f>pH!C31</f>
        <v>5.1373330631109866</v>
      </c>
      <c r="G30" s="474">
        <f>EC!C31</f>
        <v>1.5121606079277059</v>
      </c>
      <c r="H30" s="475">
        <f>'SO4'!C31</f>
        <v>18.31983980283426</v>
      </c>
      <c r="I30" s="475">
        <f>'NO3'!C31</f>
        <v>20.11606079277059</v>
      </c>
      <c r="J30" s="475">
        <f>Cl!C31</f>
        <v>40.091435613062238</v>
      </c>
      <c r="K30" s="475">
        <f>H!C31</f>
        <v>7.288982992591782</v>
      </c>
      <c r="L30" s="475">
        <f>'NH4'!C31</f>
        <v>30.112897925652081</v>
      </c>
      <c r="M30" s="475">
        <f>Na!C31</f>
        <v>37.827069213390843</v>
      </c>
      <c r="N30" s="475">
        <f>K!C31</f>
        <v>2.3234545081125484</v>
      </c>
      <c r="O30" s="475">
        <f>Mg!C31</f>
        <v>5.4863010885192027</v>
      </c>
      <c r="P30" s="472">
        <f>Ca!C31</f>
        <v>12.049127130827683</v>
      </c>
      <c r="Q30" s="476">
        <f t="shared" si="42"/>
        <v>0.75989703204156611</v>
      </c>
      <c r="R30" s="473">
        <f t="shared" si="43"/>
        <v>96.847176011501347</v>
      </c>
      <c r="S30" s="475">
        <f t="shared" si="44"/>
        <v>112.62326107844102</v>
      </c>
      <c r="T30" s="475">
        <f t="shared" si="45"/>
        <v>97.607073043542925</v>
      </c>
      <c r="U30" s="475">
        <f t="shared" si="46"/>
        <v>7.5314136381764163</v>
      </c>
      <c r="V30" s="475">
        <f t="shared" si="47"/>
        <v>7.1427313749047778</v>
      </c>
      <c r="W30" s="472">
        <f t="shared" si="48"/>
        <v>3.6967229281854301</v>
      </c>
      <c r="X30" s="477">
        <f t="shared" si="49"/>
        <v>155.06369426751593</v>
      </c>
      <c r="Y30" s="478">
        <f t="shared" ref="Y30:AA30" si="78">H30*$E30/1000</f>
        <v>2.8407420382165611</v>
      </c>
      <c r="Z30" s="478">
        <f t="shared" si="78"/>
        <v>3.1192707006369429</v>
      </c>
      <c r="AA30" s="478">
        <f t="shared" si="78"/>
        <v>6.2167261146496831</v>
      </c>
      <c r="AB30" s="478">
        <f t="shared" ref="AB30:AF30" si="79">L30*$E30/1000</f>
        <v>4.6694171974522289</v>
      </c>
      <c r="AC30" s="478">
        <f t="shared" si="79"/>
        <v>5.8656050955414019</v>
      </c>
      <c r="AD30" s="478">
        <f t="shared" si="79"/>
        <v>0.36028343949044578</v>
      </c>
      <c r="AE30" s="478">
        <f t="shared" si="79"/>
        <v>0.8507261146496814</v>
      </c>
      <c r="AF30" s="478">
        <f t="shared" si="79"/>
        <v>1.8683821656050952</v>
      </c>
      <c r="AG30" s="479">
        <f t="shared" si="52"/>
        <v>1.1302566302843755</v>
      </c>
      <c r="AH30" s="480"/>
      <c r="AI30" s="459">
        <f t="shared" si="53"/>
        <v>209.47043708994238</v>
      </c>
      <c r="AJ30" s="301"/>
      <c r="AK30" s="301"/>
    </row>
    <row r="31" spans="1:37" ht="12.75" hidden="1" customHeight="1">
      <c r="A31" s="447">
        <v>28</v>
      </c>
      <c r="B31" s="460">
        <v>4</v>
      </c>
      <c r="C31" s="449">
        <v>28</v>
      </c>
      <c r="D31" s="472">
        <f>測定日数!C32</f>
        <v>28</v>
      </c>
      <c r="E31" s="473">
        <f>mm!C32</f>
        <v>164.80891719745222</v>
      </c>
      <c r="F31" s="474">
        <f>pH!C32</f>
        <v>4.7699999999999996</v>
      </c>
      <c r="G31" s="474">
        <f>EC!C32</f>
        <v>2.46</v>
      </c>
      <c r="H31" s="475">
        <f>'SO4'!C32</f>
        <v>29.565000000000001</v>
      </c>
      <c r="I31" s="475">
        <f>'NO3'!C32</f>
        <v>27.83</v>
      </c>
      <c r="J31" s="475">
        <f>Cl!C32</f>
        <v>31.24</v>
      </c>
      <c r="K31" s="475">
        <f>H!C32</f>
        <v>16.982436524617462</v>
      </c>
      <c r="L31" s="475">
        <f>'NH4'!C32</f>
        <v>42.93</v>
      </c>
      <c r="M31" s="475">
        <f>Na!C32</f>
        <v>32.799999999999997</v>
      </c>
      <c r="N31" s="475">
        <f>K!C32</f>
        <v>2.82</v>
      </c>
      <c r="O31" s="475">
        <f>Mg!C32</f>
        <v>8.3450000000000006</v>
      </c>
      <c r="P31" s="472">
        <f>Ca!C32</f>
        <v>18.41</v>
      </c>
      <c r="Q31" s="476">
        <f t="shared" si="42"/>
        <v>0.3261532309950273</v>
      </c>
      <c r="R31" s="473">
        <f t="shared" si="43"/>
        <v>118.19999999999999</v>
      </c>
      <c r="S31" s="475">
        <f t="shared" si="44"/>
        <v>149.04243652461744</v>
      </c>
      <c r="T31" s="475">
        <f t="shared" si="45"/>
        <v>118.52615323099502</v>
      </c>
      <c r="U31" s="475">
        <f t="shared" si="46"/>
        <v>11.540995107555215</v>
      </c>
      <c r="V31" s="475">
        <f t="shared" si="47"/>
        <v>11.405032003754586</v>
      </c>
      <c r="W31" s="472">
        <f t="shared" si="48"/>
        <v>-3.0583766125745853</v>
      </c>
      <c r="X31" s="477">
        <f t="shared" si="49"/>
        <v>164.80891719745222</v>
      </c>
      <c r="Y31" s="478">
        <f t="shared" ref="Y31:AA31" si="80">H31*$E31/1000</f>
        <v>4.8725756369426758</v>
      </c>
      <c r="Z31" s="478">
        <f t="shared" si="80"/>
        <v>4.5866321656050948</v>
      </c>
      <c r="AA31" s="478">
        <f t="shared" si="80"/>
        <v>5.1486305732484068</v>
      </c>
      <c r="AB31" s="478">
        <f t="shared" ref="AB31:AF31" si="81">L31*$E31/1000</f>
        <v>7.0752468152866239</v>
      </c>
      <c r="AC31" s="478">
        <f t="shared" si="81"/>
        <v>5.4057324840764318</v>
      </c>
      <c r="AD31" s="478">
        <f t="shared" si="81"/>
        <v>0.46476114649681521</v>
      </c>
      <c r="AE31" s="478">
        <f t="shared" si="81"/>
        <v>1.3753304140127389</v>
      </c>
      <c r="AF31" s="478">
        <f t="shared" si="81"/>
        <v>3.0341321656050955</v>
      </c>
      <c r="AG31" s="479">
        <f t="shared" si="52"/>
        <v>2.7988569749966676</v>
      </c>
      <c r="AH31" s="480"/>
      <c r="AI31" s="459">
        <f t="shared" si="53"/>
        <v>267.24243652461746</v>
      </c>
      <c r="AJ31" s="301"/>
      <c r="AK31" s="301"/>
    </row>
    <row r="32" spans="1:37" ht="12.75" hidden="1" customHeight="1">
      <c r="A32" s="447">
        <v>29</v>
      </c>
      <c r="B32" s="460">
        <v>4</v>
      </c>
      <c r="C32" s="449">
        <v>29</v>
      </c>
      <c r="D32" s="472">
        <f>測定日数!C33</f>
        <v>28</v>
      </c>
      <c r="E32" s="473">
        <f>mm!C33</f>
        <v>154.32118414770014</v>
      </c>
      <c r="F32" s="474">
        <f>pH!C33</f>
        <v>5.1685295069757116</v>
      </c>
      <c r="G32" s="474">
        <f>EC!C33</f>
        <v>1.3955383663366336</v>
      </c>
      <c r="H32" s="475">
        <f>'SO4'!C33</f>
        <v>17.860103077765615</v>
      </c>
      <c r="I32" s="475">
        <f>'NO3'!C33</f>
        <v>22.93805215064322</v>
      </c>
      <c r="J32" s="475">
        <f>Cl!C33</f>
        <v>16.50822522308648</v>
      </c>
      <c r="K32" s="475">
        <f>H!C33</f>
        <v>6.7837602848963439</v>
      </c>
      <c r="L32" s="475">
        <f>'NH4'!C33</f>
        <v>23.597291131552179</v>
      </c>
      <c r="M32" s="475">
        <f>Na!C33</f>
        <v>18.61913444283044</v>
      </c>
      <c r="N32" s="475">
        <f>K!C33</f>
        <v>1.4195745022072541</v>
      </c>
      <c r="O32" s="475">
        <f>Mg!C33</f>
        <v>3.9364075296418535</v>
      </c>
      <c r="P32" s="472">
        <f>Ca!C33</f>
        <v>11.231842214910117</v>
      </c>
      <c r="Q32" s="476">
        <f t="shared" si="42"/>
        <v>0.81649060551327879</v>
      </c>
      <c r="R32" s="473">
        <f t="shared" si="43"/>
        <v>75.16648352926093</v>
      </c>
      <c r="S32" s="475">
        <f t="shared" si="44"/>
        <v>80.756259850590155</v>
      </c>
      <c r="T32" s="475">
        <f t="shared" si="45"/>
        <v>75.98297413477421</v>
      </c>
      <c r="U32" s="475">
        <f t="shared" si="46"/>
        <v>3.5849653489688134</v>
      </c>
      <c r="V32" s="475">
        <f t="shared" si="47"/>
        <v>3.0453675154885942</v>
      </c>
      <c r="W32" s="472">
        <f t="shared" si="48"/>
        <v>-4.8510802511791598</v>
      </c>
      <c r="X32" s="477">
        <f t="shared" si="49"/>
        <v>154.32118414770014</v>
      </c>
      <c r="Y32" s="478">
        <f t="shared" ref="Y32:AA32" si="82">H32*$E32/1000</f>
        <v>2.7561922559607734</v>
      </c>
      <c r="Z32" s="478">
        <f t="shared" si="82"/>
        <v>3.5398273699289615</v>
      </c>
      <c r="AA32" s="478">
        <f t="shared" si="82"/>
        <v>2.5475688646036367</v>
      </c>
      <c r="AB32" s="478">
        <f t="shared" ref="AB32:AF32" si="83">L32*$E32/1000</f>
        <v>3.6415619100991554</v>
      </c>
      <c r="AC32" s="478">
        <f t="shared" si="83"/>
        <v>2.8733268750228227</v>
      </c>
      <c r="AD32" s="478">
        <f t="shared" si="83"/>
        <v>0.21907041816650541</v>
      </c>
      <c r="AE32" s="478">
        <f t="shared" si="83"/>
        <v>0.60747107126225386</v>
      </c>
      <c r="AF32" s="478">
        <f t="shared" si="83"/>
        <v>1.7333111907650565</v>
      </c>
      <c r="AG32" s="479">
        <f t="shared" si="52"/>
        <v>1.0468779201393434</v>
      </c>
      <c r="AH32" s="480"/>
      <c r="AI32" s="459">
        <f t="shared" si="53"/>
        <v>155.92274337985108</v>
      </c>
      <c r="AJ32" s="301"/>
      <c r="AK32" s="301"/>
    </row>
    <row r="33" spans="1:37" ht="12.75" hidden="1" customHeight="1">
      <c r="A33" s="447">
        <v>30</v>
      </c>
      <c r="B33" s="460">
        <v>4</v>
      </c>
      <c r="C33" s="449">
        <v>30</v>
      </c>
      <c r="D33" s="472">
        <f>測定日数!C34</f>
        <v>28</v>
      </c>
      <c r="E33" s="473">
        <f>mm!C34</f>
        <v>98.503184713375802</v>
      </c>
      <c r="F33" s="474">
        <f>pH!C34</f>
        <v>4.99</v>
      </c>
      <c r="G33" s="474">
        <f>EC!C34</f>
        <v>2.37</v>
      </c>
      <c r="H33" s="475">
        <f>'SO4'!C34</f>
        <v>34.01</v>
      </c>
      <c r="I33" s="475">
        <f>'NO3'!C34</f>
        <v>49.29</v>
      </c>
      <c r="J33" s="475">
        <f>Cl!C34</f>
        <v>18.14</v>
      </c>
      <c r="K33" s="475">
        <f>H!C34</f>
        <v>10.232929922807537</v>
      </c>
      <c r="L33" s="475">
        <f>'NH4'!C34</f>
        <v>47.42</v>
      </c>
      <c r="M33" s="475">
        <f>Na!C34</f>
        <v>17.079999999999998</v>
      </c>
      <c r="N33" s="475">
        <f>K!C34</f>
        <v>2.58</v>
      </c>
      <c r="O33" s="475">
        <f>Mg!C34</f>
        <v>5.61</v>
      </c>
      <c r="P33" s="472">
        <f>Ca!C34</f>
        <v>24.02</v>
      </c>
      <c r="Q33" s="476">
        <f t="shared" si="42"/>
        <v>0.54127963197780649</v>
      </c>
      <c r="R33" s="473">
        <f t="shared" si="43"/>
        <v>135.44999999999999</v>
      </c>
      <c r="S33" s="475">
        <f t="shared" si="44"/>
        <v>136.57292992280753</v>
      </c>
      <c r="T33" s="475">
        <f t="shared" si="45"/>
        <v>135.99127963197779</v>
      </c>
      <c r="U33" s="475">
        <f t="shared" si="46"/>
        <v>0.41280708325809123</v>
      </c>
      <c r="V33" s="475">
        <f t="shared" si="47"/>
        <v>0.21339936442125973</v>
      </c>
      <c r="W33" s="472">
        <f t="shared" si="48"/>
        <v>-3.8792578123913093</v>
      </c>
      <c r="X33" s="477">
        <f t="shared" si="49"/>
        <v>98.503184713375802</v>
      </c>
      <c r="Y33" s="478">
        <f t="shared" ref="Y33:AA33" si="84">H33*$E33/1000</f>
        <v>3.3500933121019107</v>
      </c>
      <c r="Z33" s="478">
        <f t="shared" si="84"/>
        <v>4.8552219745222924</v>
      </c>
      <c r="AA33" s="478">
        <f t="shared" si="84"/>
        <v>1.7868477707006372</v>
      </c>
      <c r="AB33" s="478">
        <f t="shared" ref="AB33:AF33" si="85">L33*$E33/1000</f>
        <v>4.6710210191082808</v>
      </c>
      <c r="AC33" s="478">
        <f t="shared" si="85"/>
        <v>1.6824343949044585</v>
      </c>
      <c r="AD33" s="478">
        <f t="shared" si="85"/>
        <v>0.25413821656050956</v>
      </c>
      <c r="AE33" s="478">
        <f t="shared" si="85"/>
        <v>0.55260286624203836</v>
      </c>
      <c r="AF33" s="478">
        <f t="shared" si="85"/>
        <v>2.366046496815287</v>
      </c>
      <c r="AG33" s="479">
        <f t="shared" si="52"/>
        <v>1.0079761863453414</v>
      </c>
      <c r="AH33" s="480"/>
      <c r="AI33" s="459">
        <f t="shared" si="53"/>
        <v>272.02292992280752</v>
      </c>
      <c r="AJ33" s="301"/>
      <c r="AK33" s="301"/>
    </row>
    <row r="34" spans="1:37" ht="12.75" hidden="1" customHeight="1">
      <c r="A34" s="447">
        <v>31</v>
      </c>
      <c r="B34" s="460">
        <v>4</v>
      </c>
      <c r="C34" s="449">
        <v>31</v>
      </c>
      <c r="D34" s="472">
        <f>測定日数!C35</f>
        <v>21</v>
      </c>
      <c r="E34" s="473">
        <f>mm!C35</f>
        <v>65.733333333333334</v>
      </c>
      <c r="F34" s="474">
        <f>pH!C35</f>
        <v>5.7</v>
      </c>
      <c r="G34" s="474">
        <f>EC!C35</f>
        <v>1.6</v>
      </c>
      <c r="H34" s="475">
        <f>'SO4'!C35</f>
        <v>22.9</v>
      </c>
      <c r="I34" s="475">
        <f>'NO3'!C35</f>
        <v>29.7</v>
      </c>
      <c r="J34" s="475">
        <f>Cl!C35</f>
        <v>26.1</v>
      </c>
      <c r="K34" s="475">
        <f>H!C35</f>
        <v>1.9952623149688791</v>
      </c>
      <c r="L34" s="475">
        <f>'NH4'!C35</f>
        <v>19.2</v>
      </c>
      <c r="M34" s="475">
        <f>Na!C35</f>
        <v>22.3</v>
      </c>
      <c r="N34" s="475">
        <f>K!C35</f>
        <v>3.4</v>
      </c>
      <c r="O34" s="475">
        <f>Mg!C35</f>
        <v>4.5999999999999996</v>
      </c>
      <c r="P34" s="472">
        <f>Ca!C35</f>
        <v>17</v>
      </c>
      <c r="Q34" s="476">
        <f t="shared" si="42"/>
        <v>2.7760142118247448</v>
      </c>
      <c r="R34" s="473">
        <f t="shared" si="43"/>
        <v>101.6</v>
      </c>
      <c r="S34" s="475">
        <f t="shared" si="44"/>
        <v>90.095262314968878</v>
      </c>
      <c r="T34" s="475">
        <f t="shared" si="45"/>
        <v>104.37601421182472</v>
      </c>
      <c r="U34" s="475">
        <f t="shared" si="46"/>
        <v>-6.0015764323523122</v>
      </c>
      <c r="V34" s="475">
        <f t="shared" si="47"/>
        <v>-7.3433733515336357</v>
      </c>
      <c r="W34" s="472">
        <f t="shared" si="48"/>
        <v>-7.4596716481822591</v>
      </c>
      <c r="X34" s="477">
        <f t="shared" si="49"/>
        <v>65.733333333333334</v>
      </c>
      <c r="Y34" s="478">
        <f t="shared" ref="Y34:AA34" si="86">H34*$E34/1000</f>
        <v>1.5052933333333334</v>
      </c>
      <c r="Z34" s="478">
        <f t="shared" si="86"/>
        <v>1.95228</v>
      </c>
      <c r="AA34" s="478">
        <f t="shared" si="86"/>
        <v>1.7156400000000001</v>
      </c>
      <c r="AB34" s="478">
        <f t="shared" ref="AB34:AF34" si="87">L34*$E34/1000</f>
        <v>1.2620799999999999</v>
      </c>
      <c r="AC34" s="478">
        <f t="shared" si="87"/>
        <v>1.4658533333333335</v>
      </c>
      <c r="AD34" s="478">
        <f t="shared" si="87"/>
        <v>0.22349333333333335</v>
      </c>
      <c r="AE34" s="478">
        <f t="shared" si="87"/>
        <v>0.30237333333333333</v>
      </c>
      <c r="AF34" s="478">
        <f t="shared" si="87"/>
        <v>1.1174666666666666</v>
      </c>
      <c r="AG34" s="479">
        <f t="shared" si="52"/>
        <v>0.13115524283728766</v>
      </c>
      <c r="AH34" s="480"/>
      <c r="AI34" s="459">
        <f t="shared" si="53"/>
        <v>191.69526231496889</v>
      </c>
      <c r="AJ34" s="301"/>
      <c r="AK34" s="301"/>
    </row>
    <row r="35" spans="1:37" ht="12.75" hidden="1" customHeight="1">
      <c r="A35" s="447">
        <v>32</v>
      </c>
      <c r="B35" s="460">
        <v>4</v>
      </c>
      <c r="C35" s="449">
        <v>32</v>
      </c>
      <c r="D35" s="472">
        <f>測定日数!C36</f>
        <v>28</v>
      </c>
      <c r="E35" s="473">
        <f>mm!C36</f>
        <v>82.802547770700642</v>
      </c>
      <c r="F35" s="474">
        <f>pH!C36</f>
        <v>5.1015568001839293</v>
      </c>
      <c r="G35" s="474">
        <f>EC!C36</f>
        <v>1.6772115384615385</v>
      </c>
      <c r="H35" s="475">
        <f>'SO4'!C36</f>
        <v>23.073711538461538</v>
      </c>
      <c r="I35" s="475">
        <f>'NO3'!C36</f>
        <v>29.023403846153847</v>
      </c>
      <c r="J35" s="475">
        <f>Cl!C36</f>
        <v>20.454403846153845</v>
      </c>
      <c r="K35" s="475">
        <f>H!C36</f>
        <v>7.9148593158087834</v>
      </c>
      <c r="L35" s="475">
        <f>'NH4'!C36</f>
        <v>27.890826923076922</v>
      </c>
      <c r="M35" s="475">
        <f>Na!C36</f>
        <v>17.00271153846154</v>
      </c>
      <c r="N35" s="475">
        <f>K!C36</f>
        <v>1.9336153846153845</v>
      </c>
      <c r="O35" s="475">
        <f>Mg!C36</f>
        <v>4.4547307692307694</v>
      </c>
      <c r="P35" s="472">
        <f>Ca!C36</f>
        <v>18.006115384615384</v>
      </c>
      <c r="Q35" s="476">
        <f t="shared" si="42"/>
        <v>0.69980732716358518</v>
      </c>
      <c r="R35" s="473">
        <f t="shared" si="43"/>
        <v>95.625230769230768</v>
      </c>
      <c r="S35" s="475">
        <f t="shared" si="44"/>
        <v>99.663705469654928</v>
      </c>
      <c r="T35" s="475">
        <f t="shared" si="45"/>
        <v>96.325038096394351</v>
      </c>
      <c r="U35" s="475">
        <f t="shared" si="46"/>
        <v>2.0679485372812554</v>
      </c>
      <c r="V35" s="475">
        <f t="shared" si="47"/>
        <v>1.7034995543687581</v>
      </c>
      <c r="W35" s="472">
        <f t="shared" si="48"/>
        <v>-3.0864023388045863</v>
      </c>
      <c r="X35" s="477">
        <f t="shared" si="49"/>
        <v>82.802547770700642</v>
      </c>
      <c r="Y35" s="478">
        <f t="shared" ref="Y35:AA35" si="88">H35*$E35/1000</f>
        <v>1.9105621019108281</v>
      </c>
      <c r="Z35" s="478">
        <f t="shared" si="88"/>
        <v>2.4032117834394908</v>
      </c>
      <c r="AA35" s="478">
        <f t="shared" si="88"/>
        <v>1.6936767515923565</v>
      </c>
      <c r="AB35" s="478">
        <f t="shared" ref="AB35:AF35" si="89">L35*$E35/1000</f>
        <v>2.3094315286624205</v>
      </c>
      <c r="AC35" s="478">
        <f t="shared" si="89"/>
        <v>1.4078678343949045</v>
      </c>
      <c r="AD35" s="478">
        <f t="shared" si="89"/>
        <v>0.16010828025477708</v>
      </c>
      <c r="AE35" s="478">
        <f t="shared" si="89"/>
        <v>0.36886305732484076</v>
      </c>
      <c r="AF35" s="478">
        <f t="shared" si="89"/>
        <v>1.4909522292993631</v>
      </c>
      <c r="AG35" s="479">
        <f t="shared" si="52"/>
        <v>0.65537051659563184</v>
      </c>
      <c r="AH35" s="480"/>
      <c r="AI35" s="459">
        <f t="shared" si="53"/>
        <v>195.2889362388857</v>
      </c>
      <c r="AJ35" s="301"/>
      <c r="AK35" s="301"/>
    </row>
    <row r="36" spans="1:37" ht="12.75" hidden="1" customHeight="1">
      <c r="A36" s="447">
        <v>33</v>
      </c>
      <c r="B36" s="460">
        <v>4</v>
      </c>
      <c r="C36" s="449">
        <v>33</v>
      </c>
      <c r="D36" s="472">
        <f>測定日数!C37</f>
        <v>28</v>
      </c>
      <c r="E36" s="473">
        <f>mm!C37</f>
        <v>60.191082802547768</v>
      </c>
      <c r="F36" s="474">
        <f>pH!C37</f>
        <v>5.3574871597922051</v>
      </c>
      <c r="G36" s="474">
        <f>EC!C37</f>
        <v>2.9935185185185187</v>
      </c>
      <c r="H36" s="475">
        <f>'SO4'!C37</f>
        <v>39.390614551972035</v>
      </c>
      <c r="I36" s="475">
        <f>'NO3'!C37</f>
        <v>64.24914043777342</v>
      </c>
      <c r="J36" s="475">
        <f>Cl!C37</f>
        <v>46.859863800602241</v>
      </c>
      <c r="K36" s="475">
        <f>H!C37</f>
        <v>4.3904884622282037</v>
      </c>
      <c r="L36" s="475">
        <f>'NH4'!C37</f>
        <v>66.392011898969059</v>
      </c>
      <c r="M36" s="475">
        <f>Na!C37</f>
        <v>30.907157701416079</v>
      </c>
      <c r="N36" s="475">
        <f>K!C37</f>
        <v>4.2506132331698856</v>
      </c>
      <c r="O36" s="475">
        <f>Mg!C37</f>
        <v>9.6540389399882667</v>
      </c>
      <c r="P36" s="472">
        <f>Ca!C37</f>
        <v>34.978323775728967</v>
      </c>
      <c r="Q36" s="476">
        <f t="shared" si="42"/>
        <v>1.2615627145643218</v>
      </c>
      <c r="R36" s="473">
        <f t="shared" si="43"/>
        <v>189.89023334231973</v>
      </c>
      <c r="S36" s="475">
        <f t="shared" si="44"/>
        <v>195.20499672721769</v>
      </c>
      <c r="T36" s="475">
        <f t="shared" si="45"/>
        <v>191.15179605688405</v>
      </c>
      <c r="U36" s="475">
        <f t="shared" si="46"/>
        <v>1.3801166490528227</v>
      </c>
      <c r="V36" s="475">
        <f t="shared" si="47"/>
        <v>1.0490822850883814</v>
      </c>
      <c r="W36" s="472">
        <f t="shared" si="48"/>
        <v>-3.411151743820247</v>
      </c>
      <c r="X36" s="477">
        <f t="shared" si="49"/>
        <v>60.191082802547768</v>
      </c>
      <c r="Y36" s="478">
        <f t="shared" ref="Y36:AA36" si="90">H36*$E36/1000</f>
        <v>2.3709637421409919</v>
      </c>
      <c r="Z36" s="478">
        <f t="shared" si="90"/>
        <v>3.86722533208254</v>
      </c>
      <c r="AA36" s="478">
        <f t="shared" si="90"/>
        <v>2.82054594213816</v>
      </c>
      <c r="AB36" s="478">
        <f t="shared" ref="AB36:AF36" si="91">L36*$E36/1000</f>
        <v>3.9962070856385834</v>
      </c>
      <c r="AC36" s="478">
        <f t="shared" si="91"/>
        <v>1.860335288397337</v>
      </c>
      <c r="AD36" s="478">
        <f t="shared" si="91"/>
        <v>0.25584901307933389</v>
      </c>
      <c r="AE36" s="478">
        <f t="shared" si="91"/>
        <v>0.58108705721585419</v>
      </c>
      <c r="AF36" s="478">
        <f t="shared" si="91"/>
        <v>2.1053831826792275</v>
      </c>
      <c r="AG36" s="479">
        <f t="shared" si="52"/>
        <v>0.26426825457360842</v>
      </c>
      <c r="AH36" s="480"/>
      <c r="AI36" s="459">
        <f t="shared" si="53"/>
        <v>385.09523006953742</v>
      </c>
      <c r="AJ36" s="301"/>
      <c r="AK36" s="301"/>
    </row>
    <row r="37" spans="1:37" ht="12.75" hidden="1" customHeight="1">
      <c r="A37" s="447">
        <v>34</v>
      </c>
      <c r="B37" s="460">
        <v>4</v>
      </c>
      <c r="C37" s="449">
        <v>34</v>
      </c>
      <c r="D37" s="472">
        <f>測定日数!C38</f>
        <v>28</v>
      </c>
      <c r="E37" s="473">
        <f>mm!C38</f>
        <v>89.497135582431582</v>
      </c>
      <c r="F37" s="474">
        <f>pH!C38</f>
        <v>4.9000000000000004</v>
      </c>
      <c r="G37" s="474">
        <f>EC!C38</f>
        <v>2.3199999999999998</v>
      </c>
      <c r="H37" s="475">
        <f>'SO4'!C38</f>
        <v>24.8</v>
      </c>
      <c r="I37" s="475">
        <f>'NO3'!C38</f>
        <v>21.7</v>
      </c>
      <c r="J37" s="475">
        <f>Cl!C38</f>
        <v>66.900000000000006</v>
      </c>
      <c r="K37" s="475">
        <f>H!C38</f>
        <v>12.589254117941662</v>
      </c>
      <c r="L37" s="475">
        <f>'NH4'!C38</f>
        <v>38.5</v>
      </c>
      <c r="M37" s="475">
        <f>Na!C38</f>
        <v>58</v>
      </c>
      <c r="N37" s="475">
        <f>K!C38</f>
        <v>3.22</v>
      </c>
      <c r="O37" s="475">
        <f>Mg!C38</f>
        <v>7.29</v>
      </c>
      <c r="P37" s="472">
        <f>Ca!C38</f>
        <v>9.36</v>
      </c>
      <c r="Q37" s="476">
        <f t="shared" si="42"/>
        <v>0.43996860264963428</v>
      </c>
      <c r="R37" s="473">
        <f t="shared" si="43"/>
        <v>138.20000000000002</v>
      </c>
      <c r="S37" s="475">
        <f t="shared" si="44"/>
        <v>145.60925411794165</v>
      </c>
      <c r="T37" s="475">
        <f t="shared" si="45"/>
        <v>138.63996860264965</v>
      </c>
      <c r="U37" s="475">
        <f t="shared" si="46"/>
        <v>2.6106457102567164</v>
      </c>
      <c r="V37" s="475">
        <f t="shared" si="47"/>
        <v>2.4518221892000049</v>
      </c>
      <c r="W37" s="472">
        <f t="shared" si="48"/>
        <v>-0.66108262440609133</v>
      </c>
      <c r="X37" s="477">
        <f t="shared" si="49"/>
        <v>89.497135582431582</v>
      </c>
      <c r="Y37" s="478">
        <f t="shared" ref="Y37:AA37" si="92">H37*$E37/1000</f>
        <v>2.2195289624443033</v>
      </c>
      <c r="Z37" s="478">
        <f t="shared" si="92"/>
        <v>1.9420878421387653</v>
      </c>
      <c r="AA37" s="478">
        <f t="shared" si="92"/>
        <v>5.9873583704646736</v>
      </c>
      <c r="AB37" s="478">
        <f t="shared" ref="AB37:AF37" si="93">L37*$E37/1000</f>
        <v>3.4456397199236157</v>
      </c>
      <c r="AC37" s="478">
        <f t="shared" si="93"/>
        <v>5.1908338637810321</v>
      </c>
      <c r="AD37" s="478">
        <f t="shared" si="93"/>
        <v>0.28818077657542973</v>
      </c>
      <c r="AE37" s="478">
        <f t="shared" si="93"/>
        <v>0.65243411839592624</v>
      </c>
      <c r="AF37" s="478">
        <f t="shared" si="93"/>
        <v>0.83769318905155954</v>
      </c>
      <c r="AG37" s="479">
        <f t="shared" si="52"/>
        <v>1.12670218267511</v>
      </c>
      <c r="AH37" s="480"/>
      <c r="AI37" s="459">
        <f t="shared" si="53"/>
        <v>283.80925411794169</v>
      </c>
      <c r="AJ37" s="301"/>
      <c r="AK37" s="301"/>
    </row>
    <row r="38" spans="1:37" ht="12.75" customHeight="1">
      <c r="A38" s="447">
        <v>35</v>
      </c>
      <c r="B38" s="460">
        <v>4</v>
      </c>
      <c r="C38" s="449">
        <v>35</v>
      </c>
      <c r="D38" s="472">
        <f>測定日数!C39</f>
        <v>28</v>
      </c>
      <c r="E38" s="473">
        <f>mm!C39</f>
        <v>70.096945614856381</v>
      </c>
      <c r="F38" s="474">
        <f>pH!C39</f>
        <v>4.9324303011951205</v>
      </c>
      <c r="G38" s="474">
        <f>EC!C39</f>
        <v>2.9469796776454098</v>
      </c>
      <c r="H38" s="475">
        <f>'SO4'!C39</f>
        <v>37.864765883081418</v>
      </c>
      <c r="I38" s="475">
        <f>'NO3'!C39</f>
        <v>36.574250402861303</v>
      </c>
      <c r="J38" s="475">
        <f>Cl!C39</f>
        <v>37.281200542924438</v>
      </c>
      <c r="K38" s="475">
        <f>H!C39</f>
        <v>11.683412188946557</v>
      </c>
      <c r="L38" s="475">
        <f>'NH4'!C39</f>
        <v>51.433611944724561</v>
      </c>
      <c r="M38" s="475">
        <f>Na!C39</f>
        <v>23.962593367235957</v>
      </c>
      <c r="N38" s="475">
        <f>K!C39</f>
        <v>3.0624596149524064</v>
      </c>
      <c r="O38" s="475">
        <f>Mg!C39</f>
        <v>6.6485657887132632</v>
      </c>
      <c r="P38" s="472">
        <f>Ca!C39</f>
        <v>29.150741976033842</v>
      </c>
      <c r="Q38" s="476">
        <f t="shared" si="42"/>
        <v>0.47408038448837486</v>
      </c>
      <c r="R38" s="473">
        <f t="shared" si="43"/>
        <v>149.58498271194858</v>
      </c>
      <c r="S38" s="475">
        <f t="shared" si="44"/>
        <v>161.7406926453537</v>
      </c>
      <c r="T38" s="475">
        <f t="shared" si="45"/>
        <v>150.05906309643694</v>
      </c>
      <c r="U38" s="475">
        <f t="shared" si="46"/>
        <v>3.9044996592247818</v>
      </c>
      <c r="V38" s="475">
        <f t="shared" si="47"/>
        <v>3.7465165811709666</v>
      </c>
      <c r="W38" s="472">
        <f t="shared" si="48"/>
        <v>-8.1964367367126378</v>
      </c>
      <c r="X38" s="477">
        <f t="shared" si="49"/>
        <v>70.096945614856381</v>
      </c>
      <c r="Y38" s="478">
        <f t="shared" ref="Y38:AA38" si="94">H38*$E38/1000</f>
        <v>2.6542044348256275</v>
      </c>
      <c r="Z38" s="478">
        <f t="shared" si="94"/>
        <v>2.563743241393508</v>
      </c>
      <c r="AA38" s="478">
        <f t="shared" si="94"/>
        <v>2.6132982869139285</v>
      </c>
      <c r="AB38" s="478">
        <f t="shared" ref="AB38:AF38" si="95">L38*$E38/1000</f>
        <v>3.605339099264985</v>
      </c>
      <c r="AC38" s="478">
        <f t="shared" si="95"/>
        <v>1.6797046040540573</v>
      </c>
      <c r="AD38" s="478">
        <f t="shared" si="95"/>
        <v>0.21466906507701283</v>
      </c>
      <c r="AE38" s="478">
        <f t="shared" si="95"/>
        <v>0.46604415450822828</v>
      </c>
      <c r="AF38" s="478">
        <f t="shared" si="95"/>
        <v>2.0433779749267553</v>
      </c>
      <c r="AG38" s="479">
        <f t="shared" si="52"/>
        <v>0.81897150880453695</v>
      </c>
      <c r="AH38" s="480"/>
      <c r="AI38" s="459">
        <f t="shared" si="53"/>
        <v>311.32567535730232</v>
      </c>
      <c r="AJ38" s="301"/>
      <c r="AK38" s="301"/>
    </row>
    <row r="39" spans="1:37" ht="12.75" hidden="1" customHeight="1">
      <c r="A39" s="447">
        <v>36</v>
      </c>
      <c r="B39" s="460">
        <v>4</v>
      </c>
      <c r="C39" s="449">
        <v>37</v>
      </c>
      <c r="D39" s="472">
        <f>測定日数!C41</f>
        <v>28</v>
      </c>
      <c r="E39" s="473">
        <f>mm!C41</f>
        <v>92.19426751592357</v>
      </c>
      <c r="F39" s="474">
        <f>pH!C41</f>
        <v>6.04</v>
      </c>
      <c r="G39" s="474">
        <f>EC!C41</f>
        <v>2.91</v>
      </c>
      <c r="H39" s="475">
        <f>'SO4'!C41</f>
        <v>33.727655428278766</v>
      </c>
      <c r="I39" s="475">
        <f>'NO3'!C41</f>
        <v>35.319789242463095</v>
      </c>
      <c r="J39" s="475">
        <f>Cl!C41</f>
        <v>105.21060455198052</v>
      </c>
      <c r="K39" s="475">
        <f>H!C41</f>
        <v>0.91201083935590965</v>
      </c>
      <c r="L39" s="475">
        <f>'NH4'!C41</f>
        <v>32.708182034892424</v>
      </c>
      <c r="M39" s="475">
        <f>Na!C41</f>
        <v>90.474906262777424</v>
      </c>
      <c r="N39" s="475">
        <f>K!C41</f>
        <v>4.6037807270392825</v>
      </c>
      <c r="O39" s="475">
        <f>Mg!C41</f>
        <v>10.697387368854146</v>
      </c>
      <c r="P39" s="472">
        <f>Ca!C41</f>
        <v>20.709616248315783</v>
      </c>
      <c r="Q39" s="476">
        <f t="shared" si="42"/>
        <v>6.0732573601687392</v>
      </c>
      <c r="R39" s="473">
        <f t="shared" si="43"/>
        <v>207.98570465100113</v>
      </c>
      <c r="S39" s="475">
        <f t="shared" si="44"/>
        <v>191.51288709840492</v>
      </c>
      <c r="T39" s="475">
        <f t="shared" si="45"/>
        <v>214.05896201116985</v>
      </c>
      <c r="U39" s="475">
        <f t="shared" si="46"/>
        <v>-4.1233731214074298</v>
      </c>
      <c r="V39" s="475">
        <f t="shared" si="47"/>
        <v>-5.559082801793175</v>
      </c>
      <c r="W39" s="472">
        <f t="shared" si="48"/>
        <v>-3.4469468633936344</v>
      </c>
      <c r="X39" s="477">
        <f t="shared" si="49"/>
        <v>92.19426751592357</v>
      </c>
      <c r="Y39" s="478">
        <f t="shared" ref="Y39:AA39" si="96">H39*$E39/1000</f>
        <v>3.1094964872396242</v>
      </c>
      <c r="Z39" s="478">
        <f t="shared" si="96"/>
        <v>3.2562820980256819</v>
      </c>
      <c r="AA39" s="478">
        <f t="shared" si="96"/>
        <v>9.6998146215773371</v>
      </c>
      <c r="AB39" s="478">
        <f t="shared" ref="AB39:AF39" si="97">L39*$E39/1000</f>
        <v>3.0155068844843975</v>
      </c>
      <c r="AC39" s="478">
        <f t="shared" si="97"/>
        <v>8.3412677114686105</v>
      </c>
      <c r="AD39" s="478">
        <f t="shared" si="97"/>
        <v>0.42444219193331267</v>
      </c>
      <c r="AE39" s="478">
        <f t="shared" si="97"/>
        <v>0.98623779280560098</v>
      </c>
      <c r="AF39" s="478">
        <f t="shared" si="97"/>
        <v>1.9093079005493427</v>
      </c>
      <c r="AG39" s="479">
        <f t="shared" si="52"/>
        <v>8.4082171301000722E-2</v>
      </c>
      <c r="AH39" s="480"/>
      <c r="AI39" s="459">
        <f t="shared" si="53"/>
        <v>399.49859174940605</v>
      </c>
      <c r="AJ39" s="301"/>
      <c r="AK39" s="301"/>
    </row>
    <row r="40" spans="1:37" ht="12.75" hidden="1" customHeight="1">
      <c r="A40" s="447">
        <v>37</v>
      </c>
      <c r="B40" s="460">
        <v>4</v>
      </c>
      <c r="C40" s="449">
        <v>38</v>
      </c>
      <c r="D40" s="472">
        <f>測定日数!C42</f>
        <v>28</v>
      </c>
      <c r="E40" s="473">
        <f>mm!C42</f>
        <v>112.73074474856779</v>
      </c>
      <c r="F40" s="474">
        <f>pH!C42</f>
        <v>4.8528842102929346</v>
      </c>
      <c r="G40" s="474">
        <f>EC!C42</f>
        <v>2.3072326369282896</v>
      </c>
      <c r="H40" s="475">
        <f>'SO4'!C42</f>
        <v>31.502520522393816</v>
      </c>
      <c r="I40" s="475">
        <f>'NO3'!C42</f>
        <v>35.093719573455054</v>
      </c>
      <c r="J40" s="475">
        <f>Cl!C42</f>
        <v>33.136407488092665</v>
      </c>
      <c r="K40" s="475">
        <f>H!C42</f>
        <v>14.031877665175845</v>
      </c>
      <c r="L40" s="475">
        <f>'NH4'!C42</f>
        <v>30.013308189632205</v>
      </c>
      <c r="M40" s="475">
        <f>Na!C42</f>
        <v>27.769045762963522</v>
      </c>
      <c r="N40" s="475">
        <f>K!C42</f>
        <v>3.467582012530551</v>
      </c>
      <c r="O40" s="475">
        <f>Mg!C42</f>
        <v>6.0581615169783793</v>
      </c>
      <c r="P40" s="472">
        <f>Ca!C42</f>
        <v>21.752818857744515</v>
      </c>
      <c r="Q40" s="476">
        <f t="shared" si="42"/>
        <v>0.3947352360702423</v>
      </c>
      <c r="R40" s="473">
        <f t="shared" si="43"/>
        <v>131.23516810633535</v>
      </c>
      <c r="S40" s="475">
        <f t="shared" si="44"/>
        <v>130.90377437974792</v>
      </c>
      <c r="T40" s="475">
        <f t="shared" si="45"/>
        <v>131.62990334240561</v>
      </c>
      <c r="U40" s="475">
        <f t="shared" si="46"/>
        <v>-0.12641911325518881</v>
      </c>
      <c r="V40" s="475">
        <f t="shared" si="47"/>
        <v>-0.2765850724211385</v>
      </c>
      <c r="W40" s="472">
        <f t="shared" si="48"/>
        <v>-2.1878367902265161</v>
      </c>
      <c r="X40" s="477">
        <f t="shared" si="49"/>
        <v>112.73074474856779</v>
      </c>
      <c r="Y40" s="478">
        <f t="shared" ref="Y40:AA40" si="98">H40*$E40/1000</f>
        <v>3.5513025999464958</v>
      </c>
      <c r="Z40" s="478">
        <f t="shared" si="98"/>
        <v>3.956141143512979</v>
      </c>
      <c r="AA40" s="478">
        <f t="shared" si="98"/>
        <v>3.7354918944247046</v>
      </c>
      <c r="AB40" s="478">
        <f t="shared" ref="AB40:AF40" si="99">L40*$E40/1000</f>
        <v>3.383422584585527</v>
      </c>
      <c r="AC40" s="478">
        <f t="shared" si="99"/>
        <v>3.1304252098159386</v>
      </c>
      <c r="AD40" s="478">
        <f t="shared" si="99"/>
        <v>0.39090310274930651</v>
      </c>
      <c r="AE40" s="478">
        <f t="shared" si="99"/>
        <v>0.68294105961608587</v>
      </c>
      <c r="AF40" s="478">
        <f t="shared" si="99"/>
        <v>2.452211470214229</v>
      </c>
      <c r="AG40" s="479">
        <f t="shared" si="52"/>
        <v>1.5818240194160675</v>
      </c>
      <c r="AH40" s="480"/>
      <c r="AI40" s="459">
        <f t="shared" si="53"/>
        <v>262.13894248608324</v>
      </c>
      <c r="AJ40" s="301"/>
      <c r="AK40" s="301"/>
    </row>
    <row r="41" spans="1:37" ht="12.75" hidden="1" customHeight="1">
      <c r="A41" s="447">
        <v>38</v>
      </c>
      <c r="B41" s="460">
        <v>4</v>
      </c>
      <c r="C41" s="449">
        <v>39</v>
      </c>
      <c r="D41" s="472">
        <f>測定日数!C43</f>
        <v>32</v>
      </c>
      <c r="E41" s="473">
        <f>mm!C43</f>
        <v>116.6128268034317</v>
      </c>
      <c r="F41" s="474">
        <f>pH!C43</f>
        <v>4.9283093915193357</v>
      </c>
      <c r="G41" s="474">
        <f>EC!C43</f>
        <v>1.7571811109594653</v>
      </c>
      <c r="H41" s="475">
        <f>'SO4'!C43</f>
        <v>25.831794185887809</v>
      </c>
      <c r="I41" s="475">
        <f>'NO3'!C43</f>
        <v>23.505632045857791</v>
      </c>
      <c r="J41" s="475">
        <f>Cl!C43</f>
        <v>20.381733861061825</v>
      </c>
      <c r="K41" s="475">
        <f>H!C43</f>
        <v>11.794800743200387</v>
      </c>
      <c r="L41" s="475">
        <f>'NH4'!C43</f>
        <v>44.861927118875393</v>
      </c>
      <c r="M41" s="475">
        <f>Na!C43</f>
        <v>18.610144397434148</v>
      </c>
      <c r="N41" s="475">
        <f>K!C43</f>
        <v>7.107068104271872</v>
      </c>
      <c r="O41" s="475">
        <f>Mg!C43</f>
        <v>4.4475119421318405</v>
      </c>
      <c r="P41" s="472">
        <f>Ca!C43</f>
        <v>11.8570383513034</v>
      </c>
      <c r="Q41" s="476">
        <f t="shared" si="42"/>
        <v>0.46960323139541527</v>
      </c>
      <c r="R41" s="473">
        <f t="shared" si="43"/>
        <v>95.55095427869523</v>
      </c>
      <c r="S41" s="475">
        <f t="shared" si="44"/>
        <v>114.9830409506523</v>
      </c>
      <c r="T41" s="475">
        <f t="shared" si="45"/>
        <v>96.02055751009064</v>
      </c>
      <c r="U41" s="475">
        <f t="shared" si="46"/>
        <v>9.2299044868210043</v>
      </c>
      <c r="V41" s="475">
        <f t="shared" si="47"/>
        <v>8.9868057127421999</v>
      </c>
      <c r="W41" s="472">
        <f t="shared" si="48"/>
        <v>1.584986870165513</v>
      </c>
      <c r="X41" s="477">
        <f t="shared" si="49"/>
        <v>116.6128268034317</v>
      </c>
      <c r="Y41" s="478">
        <f t="shared" ref="Y41:AA41" si="100">H41*$E41/1000</f>
        <v>3.0123185414208291</v>
      </c>
      <c r="Z41" s="478">
        <f t="shared" si="100"/>
        <v>2.7410581986688083</v>
      </c>
      <c r="AA41" s="478">
        <f t="shared" si="100"/>
        <v>2.3767716006936421</v>
      </c>
      <c r="AB41" s="478">
        <f t="shared" ref="AB41:AF41" si="101">L41*$E41/1000</f>
        <v>5.2314761371815921</v>
      </c>
      <c r="AC41" s="478">
        <f t="shared" si="101"/>
        <v>2.1701815454048434</v>
      </c>
      <c r="AD41" s="478">
        <f t="shared" si="101"/>
        <v>0.82877530192364957</v>
      </c>
      <c r="AE41" s="478">
        <f t="shared" si="101"/>
        <v>0.51863693981401449</v>
      </c>
      <c r="AF41" s="478">
        <f t="shared" si="101"/>
        <v>1.3826827596621909</v>
      </c>
      <c r="AG41" s="479">
        <f t="shared" si="52"/>
        <v>1.3754250562478141</v>
      </c>
      <c r="AH41" s="480"/>
      <c r="AI41" s="459">
        <f t="shared" si="53"/>
        <v>210.53399522934751</v>
      </c>
      <c r="AJ41" s="301"/>
      <c r="AK41" s="301"/>
    </row>
    <row r="42" spans="1:37" ht="12.75" hidden="1" customHeight="1">
      <c r="A42" s="447">
        <v>39</v>
      </c>
      <c r="B42" s="460">
        <v>4</v>
      </c>
      <c r="C42" s="449">
        <v>40</v>
      </c>
      <c r="D42" s="472">
        <f>測定日数!C44</f>
        <v>41</v>
      </c>
      <c r="E42" s="473">
        <f>mm!C44</f>
        <v>221.62420382165607</v>
      </c>
      <c r="F42" s="474">
        <f>pH!C44</f>
        <v>6.02</v>
      </c>
      <c r="G42" s="474">
        <f>EC!C44</f>
        <v>1.88</v>
      </c>
      <c r="H42" s="475">
        <f>'SO4'!C44</f>
        <v>31.740971273222083</v>
      </c>
      <c r="I42" s="475">
        <f>'NO3'!C44</f>
        <v>27.53566162139747</v>
      </c>
      <c r="J42" s="475">
        <f>Cl!C44</f>
        <v>25.948900785815031</v>
      </c>
      <c r="K42" s="475">
        <f>H!C44</f>
        <v>0.95499258602143688</v>
      </c>
      <c r="L42" s="475">
        <f>'NH4'!C44</f>
        <v>50.508487533259427</v>
      </c>
      <c r="M42" s="475">
        <f>Na!C44</f>
        <v>30.37982805045673</v>
      </c>
      <c r="N42" s="475">
        <f>K!C44</f>
        <v>4.0605084398976983</v>
      </c>
      <c r="O42" s="475">
        <f>Mg!C44</f>
        <v>4.9864967105263158</v>
      </c>
      <c r="P42" s="472">
        <f>Ca!C44</f>
        <v>23.363719748003998</v>
      </c>
      <c r="Q42" s="476">
        <f t="shared" si="42"/>
        <v>5.7999157519612572</v>
      </c>
      <c r="R42" s="473">
        <f t="shared" si="43"/>
        <v>116.96650495365667</v>
      </c>
      <c r="S42" s="475">
        <f t="shared" si="44"/>
        <v>142.60424952669592</v>
      </c>
      <c r="T42" s="475">
        <f t="shared" si="45"/>
        <v>122.76642070561792</v>
      </c>
      <c r="U42" s="475">
        <f t="shared" si="46"/>
        <v>9.8769773291157978</v>
      </c>
      <c r="V42" s="475">
        <f t="shared" si="47"/>
        <v>7.4755167192031218</v>
      </c>
      <c r="W42" s="472">
        <f t="shared" si="48"/>
        <v>-1.5669147510127803</v>
      </c>
      <c r="X42" s="477">
        <f t="shared" si="49"/>
        <v>221.62420382165607</v>
      </c>
      <c r="Y42" s="478">
        <f t="shared" ref="Y42:AA42" si="102">H42*$E42/1000</f>
        <v>7.0345674869539003</v>
      </c>
      <c r="Z42" s="478">
        <f t="shared" si="102"/>
        <v>6.1025690835447461</v>
      </c>
      <c r="AA42" s="478">
        <f t="shared" si="102"/>
        <v>5.7509044767034023</v>
      </c>
      <c r="AB42" s="478">
        <f t="shared" ref="AB42:AF42" si="103">L42*$E42/1000</f>
        <v>11.19390333579466</v>
      </c>
      <c r="AC42" s="478">
        <f t="shared" si="103"/>
        <v>6.7329052039212867</v>
      </c>
      <c r="AD42" s="478">
        <f t="shared" si="103"/>
        <v>0.89990695010344224</v>
      </c>
      <c r="AE42" s="478">
        <f t="shared" si="103"/>
        <v>1.1051283633297015</v>
      </c>
      <c r="AF42" s="478">
        <f t="shared" si="103"/>
        <v>5.1779657874636884</v>
      </c>
      <c r="AG42" s="479">
        <f t="shared" si="52"/>
        <v>0.21164947153258534</v>
      </c>
      <c r="AH42" s="480"/>
      <c r="AI42" s="459">
        <f t="shared" si="53"/>
        <v>259.5707544803526</v>
      </c>
      <c r="AJ42" s="301"/>
      <c r="AK42" s="301"/>
    </row>
    <row r="43" spans="1:37" ht="12.75" hidden="1" customHeight="1">
      <c r="A43" s="447">
        <v>40</v>
      </c>
      <c r="B43" s="460">
        <v>4</v>
      </c>
      <c r="C43" s="449">
        <v>41</v>
      </c>
      <c r="D43" s="472">
        <f>測定日数!C45</f>
        <v>28</v>
      </c>
      <c r="E43" s="473">
        <f>mm!C45</f>
        <v>133.15286624203821</v>
      </c>
      <c r="F43" s="474">
        <f>pH!C45</f>
        <v>4.95</v>
      </c>
      <c r="G43" s="474">
        <f>EC!C45</f>
        <v>1.51</v>
      </c>
      <c r="H43" s="475">
        <f>'SO4'!C45</f>
        <v>19.02</v>
      </c>
      <c r="I43" s="475">
        <f>'NO3'!C45</f>
        <v>18.12</v>
      </c>
      <c r="J43" s="475">
        <f>Cl!C45</f>
        <v>26.18</v>
      </c>
      <c r="K43" s="475">
        <f>H!C45</f>
        <v>11.220184543019631</v>
      </c>
      <c r="L43" s="475">
        <f>'NH4'!C45</f>
        <v>18.64</v>
      </c>
      <c r="M43" s="475">
        <f>Na!C45</f>
        <v>17.07</v>
      </c>
      <c r="N43" s="475">
        <f>K!C45</f>
        <v>1.87</v>
      </c>
      <c r="O43" s="475">
        <f>Mg!C45</f>
        <v>0</v>
      </c>
      <c r="P43" s="472">
        <f>Ca!C45</f>
        <v>17.5</v>
      </c>
      <c r="Q43" s="476">
        <f t="shared" si="42"/>
        <v>0.49365289148633723</v>
      </c>
      <c r="R43" s="473">
        <f t="shared" si="43"/>
        <v>82.34</v>
      </c>
      <c r="S43" s="475">
        <f t="shared" si="44"/>
        <v>83.80018454301964</v>
      </c>
      <c r="T43" s="475">
        <f t="shared" si="45"/>
        <v>82.833652891486338</v>
      </c>
      <c r="U43" s="475">
        <f t="shared" si="46"/>
        <v>0.87888703568975646</v>
      </c>
      <c r="V43" s="475">
        <f t="shared" si="47"/>
        <v>0.58003324319599181</v>
      </c>
      <c r="W43" s="472">
        <f t="shared" si="48"/>
        <v>-1.2889028493654002</v>
      </c>
      <c r="X43" s="477">
        <f t="shared" si="49"/>
        <v>133.15286624203821</v>
      </c>
      <c r="Y43" s="478">
        <f t="shared" ref="Y43:AA43" si="104">H43*$E43/1000</f>
        <v>2.5325675159235668</v>
      </c>
      <c r="Z43" s="478">
        <f t="shared" si="104"/>
        <v>2.4127299363057326</v>
      </c>
      <c r="AA43" s="478">
        <f t="shared" si="104"/>
        <v>3.4859420382165602</v>
      </c>
      <c r="AB43" s="478">
        <f t="shared" ref="AB43:AF43" si="105">L43*$E43/1000</f>
        <v>2.4819694267515926</v>
      </c>
      <c r="AC43" s="478">
        <f t="shared" si="105"/>
        <v>2.2729194267515922</v>
      </c>
      <c r="AD43" s="478">
        <f t="shared" si="105"/>
        <v>0.24899585987261147</v>
      </c>
      <c r="AE43" s="478">
        <f t="shared" si="105"/>
        <v>0</v>
      </c>
      <c r="AF43" s="478">
        <f t="shared" si="105"/>
        <v>2.3301751592356688</v>
      </c>
      <c r="AG43" s="479">
        <f t="shared" si="52"/>
        <v>1.4939997316676774</v>
      </c>
      <c r="AH43" s="480"/>
      <c r="AI43" s="459">
        <f t="shared" si="53"/>
        <v>166.14018454301964</v>
      </c>
      <c r="AJ43" s="301"/>
      <c r="AK43" s="301"/>
    </row>
    <row r="44" spans="1:37" ht="12.75" hidden="1" customHeight="1">
      <c r="A44" s="447">
        <v>41</v>
      </c>
      <c r="B44" s="460">
        <v>4</v>
      </c>
      <c r="C44" s="449">
        <v>42</v>
      </c>
      <c r="D44" s="472">
        <f>測定日数!C46</f>
        <v>28</v>
      </c>
      <c r="E44" s="473">
        <f>mm!C46</f>
        <v>134.07643312101911</v>
      </c>
      <c r="F44" s="474">
        <f>pH!C46</f>
        <v>4.6502724813071286</v>
      </c>
      <c r="G44" s="474">
        <f>EC!C46</f>
        <v>2.0738479809976247</v>
      </c>
      <c r="H44" s="475">
        <f>'SO4'!C46</f>
        <v>28.800692153107683</v>
      </c>
      <c r="I44" s="475">
        <f>'NO3'!C46</f>
        <v>21.970138785533674</v>
      </c>
      <c r="J44" s="475">
        <f>Cl!C46</f>
        <v>18.394292744973409</v>
      </c>
      <c r="K44" s="475">
        <f>H!C46</f>
        <v>22.373169799523499</v>
      </c>
      <c r="L44" s="475">
        <f>'NH4'!C46</f>
        <v>24.778423825547634</v>
      </c>
      <c r="M44" s="475">
        <f>Na!C46</f>
        <v>25.536647165134774</v>
      </c>
      <c r="N44" s="475">
        <f>K!C46</f>
        <v>4.0737998213971123</v>
      </c>
      <c r="O44" s="475">
        <f>Mg!C46</f>
        <v>4.9412494821073949</v>
      </c>
      <c r="P44" s="472">
        <f>Ca!C46</f>
        <v>17.043366507719714</v>
      </c>
      <c r="Q44" s="476">
        <f t="shared" si="42"/>
        <v>0.24756780520165339</v>
      </c>
      <c r="R44" s="473">
        <f t="shared" si="43"/>
        <v>97.965815836722442</v>
      </c>
      <c r="S44" s="475">
        <f t="shared" si="44"/>
        <v>120.73127259125722</v>
      </c>
      <c r="T44" s="475">
        <f t="shared" si="45"/>
        <v>98.213383641924111</v>
      </c>
      <c r="U44" s="475">
        <f t="shared" si="46"/>
        <v>10.409583830390954</v>
      </c>
      <c r="V44" s="475">
        <f t="shared" si="47"/>
        <v>10.284740142436279</v>
      </c>
      <c r="W44" s="472">
        <f t="shared" si="48"/>
        <v>1.5032685273784694</v>
      </c>
      <c r="X44" s="477">
        <f t="shared" si="49"/>
        <v>134.07643312101911</v>
      </c>
      <c r="Y44" s="478">
        <f t="shared" ref="Y44:AA44" si="106">H44*$E44/1000</f>
        <v>3.8614940753052021</v>
      </c>
      <c r="Z44" s="478">
        <f t="shared" si="106"/>
        <v>2.9456778435381135</v>
      </c>
      <c r="AA44" s="478">
        <f t="shared" si="106"/>
        <v>2.466241161029874</v>
      </c>
      <c r="AB44" s="478">
        <f t="shared" ref="AB44:AF44" si="107">L44*$E44/1000</f>
        <v>3.3222026848903039</v>
      </c>
      <c r="AC44" s="478">
        <f t="shared" si="107"/>
        <v>3.4238625657712545</v>
      </c>
      <c r="AD44" s="478">
        <f t="shared" si="107"/>
        <v>0.5462005493019696</v>
      </c>
      <c r="AE44" s="478">
        <f t="shared" si="107"/>
        <v>0.66250510572204246</v>
      </c>
      <c r="AF44" s="478">
        <f t="shared" si="107"/>
        <v>2.2851137897292992</v>
      </c>
      <c r="AG44" s="479">
        <f t="shared" si="52"/>
        <v>2.9997148043310169</v>
      </c>
      <c r="AH44" s="480"/>
      <c r="AI44" s="459">
        <f t="shared" si="53"/>
        <v>218.69708842797968</v>
      </c>
      <c r="AJ44" s="301"/>
      <c r="AK44" s="301"/>
    </row>
    <row r="45" spans="1:37" ht="12.75" hidden="1" customHeight="1">
      <c r="A45" s="447">
        <v>42</v>
      </c>
      <c r="B45" s="460">
        <v>4</v>
      </c>
      <c r="C45" s="449">
        <v>43</v>
      </c>
      <c r="D45" s="472">
        <f>測定日数!C47</f>
        <v>35</v>
      </c>
      <c r="E45" s="473">
        <f>mm!C47</f>
        <v>112</v>
      </c>
      <c r="F45" s="474">
        <f>pH!C47</f>
        <v>4.66</v>
      </c>
      <c r="G45" s="474">
        <f>EC!C47</f>
        <v>2.698</v>
      </c>
      <c r="H45" s="475">
        <f>'SO4'!C47</f>
        <v>38.97</v>
      </c>
      <c r="I45" s="475">
        <f>'NO3'!C47</f>
        <v>25.88</v>
      </c>
      <c r="J45" s="475">
        <f>Cl!C47</f>
        <v>40.200000000000003</v>
      </c>
      <c r="K45" s="475">
        <f>H!C47</f>
        <v>21.877616239495527</v>
      </c>
      <c r="L45" s="475">
        <f>'NH4'!C47</f>
        <v>30.48</v>
      </c>
      <c r="M45" s="475">
        <f>Na!C47</f>
        <v>32.340000000000003</v>
      </c>
      <c r="N45" s="475">
        <f>K!C47</f>
        <v>3.84</v>
      </c>
      <c r="O45" s="475">
        <f>Mg!C47</f>
        <v>6.72</v>
      </c>
      <c r="P45" s="472">
        <f>Ca!C47</f>
        <v>34.020000000000003</v>
      </c>
      <c r="Q45" s="476">
        <f t="shared" si="42"/>
        <v>0.25317550513902187</v>
      </c>
      <c r="R45" s="473">
        <f t="shared" si="43"/>
        <v>144.01999999999998</v>
      </c>
      <c r="S45" s="475">
        <f t="shared" si="44"/>
        <v>170.01761623949554</v>
      </c>
      <c r="T45" s="475">
        <f t="shared" si="45"/>
        <v>144.27317550513902</v>
      </c>
      <c r="U45" s="475">
        <f t="shared" si="46"/>
        <v>8.2785038782325078</v>
      </c>
      <c r="V45" s="475">
        <f t="shared" si="47"/>
        <v>8.1912806262788038</v>
      </c>
      <c r="W45" s="472">
        <f t="shared" si="48"/>
        <v>1.3733530272359502</v>
      </c>
      <c r="X45" s="477">
        <f t="shared" si="49"/>
        <v>112</v>
      </c>
      <c r="Y45" s="478">
        <f t="shared" ref="Y45:AA45" si="108">H45*$E45/1000</f>
        <v>4.3646399999999996</v>
      </c>
      <c r="Z45" s="478">
        <f t="shared" si="108"/>
        <v>2.8985599999999998</v>
      </c>
      <c r="AA45" s="478">
        <f t="shared" si="108"/>
        <v>4.5024000000000006</v>
      </c>
      <c r="AB45" s="478">
        <f t="shared" ref="AB45:AF45" si="109">L45*$E45/1000</f>
        <v>3.4137600000000003</v>
      </c>
      <c r="AC45" s="478">
        <f t="shared" si="109"/>
        <v>3.6220800000000004</v>
      </c>
      <c r="AD45" s="478">
        <f t="shared" si="109"/>
        <v>0.43007999999999996</v>
      </c>
      <c r="AE45" s="478">
        <f t="shared" si="109"/>
        <v>0.75263999999999998</v>
      </c>
      <c r="AF45" s="478">
        <f t="shared" si="109"/>
        <v>3.8102400000000003</v>
      </c>
      <c r="AG45" s="479">
        <f t="shared" si="52"/>
        <v>2.450293018823499</v>
      </c>
      <c r="AH45" s="480"/>
      <c r="AI45" s="459">
        <f t="shared" si="53"/>
        <v>314.03761623949549</v>
      </c>
      <c r="AJ45" s="301"/>
      <c r="AK45" s="301"/>
    </row>
    <row r="46" spans="1:37" ht="12.75" hidden="1" customHeight="1">
      <c r="A46" s="447">
        <v>43</v>
      </c>
      <c r="B46" s="460">
        <v>4</v>
      </c>
      <c r="C46" s="449">
        <v>44</v>
      </c>
      <c r="D46" s="472">
        <f>測定日数!C48</f>
        <v>28</v>
      </c>
      <c r="E46" s="473">
        <f>mm!C48</f>
        <v>104.9</v>
      </c>
      <c r="F46" s="474">
        <f>pH!C48</f>
        <v>4.5999999999999996</v>
      </c>
      <c r="G46" s="474">
        <f>EC!C48</f>
        <v>2.06</v>
      </c>
      <c r="H46" s="475">
        <f>'SO4'!C48</f>
        <v>23.4</v>
      </c>
      <c r="I46" s="475">
        <f>'NO3'!C48</f>
        <v>17.8</v>
      </c>
      <c r="J46" s="475">
        <f>Cl!C48</f>
        <v>40.1</v>
      </c>
      <c r="K46" s="475">
        <f>H!C48</f>
        <v>25.118864315095834</v>
      </c>
      <c r="L46" s="475">
        <f>'NH4'!C48</f>
        <v>25.1</v>
      </c>
      <c r="M46" s="475">
        <f>Na!C48</f>
        <v>33.4</v>
      </c>
      <c r="N46" s="475">
        <f>K!C48</f>
        <v>2.5</v>
      </c>
      <c r="O46" s="475">
        <f>Mg!C48</f>
        <v>3.8</v>
      </c>
      <c r="P46" s="472">
        <f>Ca!C48</f>
        <v>10.4</v>
      </c>
      <c r="Q46" s="476">
        <f t="shared" si="42"/>
        <v>0.22050664684482638</v>
      </c>
      <c r="R46" s="473">
        <f t="shared" si="43"/>
        <v>104.70000000000002</v>
      </c>
      <c r="S46" s="475">
        <f t="shared" si="44"/>
        <v>114.51886431509584</v>
      </c>
      <c r="T46" s="475">
        <f t="shared" si="45"/>
        <v>104.92050664684484</v>
      </c>
      <c r="U46" s="475">
        <f t="shared" si="46"/>
        <v>4.4790234388691141</v>
      </c>
      <c r="V46" s="475">
        <f t="shared" si="47"/>
        <v>4.3740362662248637</v>
      </c>
      <c r="W46" s="472">
        <f t="shared" si="48"/>
        <v>3.7636289366537907</v>
      </c>
      <c r="X46" s="477">
        <f t="shared" si="49"/>
        <v>104.9</v>
      </c>
      <c r="Y46" s="478">
        <f t="shared" ref="Y46:AA46" si="110">H46*$E46/1000</f>
        <v>2.4546600000000001</v>
      </c>
      <c r="Z46" s="478">
        <f t="shared" si="110"/>
        <v>1.8672200000000003</v>
      </c>
      <c r="AA46" s="478">
        <f t="shared" si="110"/>
        <v>4.2064900000000005</v>
      </c>
      <c r="AB46" s="478">
        <f t="shared" ref="AB46:AF46" si="111">L46*$E46/1000</f>
        <v>2.6329900000000004</v>
      </c>
      <c r="AC46" s="478">
        <f t="shared" si="111"/>
        <v>3.50366</v>
      </c>
      <c r="AD46" s="478">
        <f t="shared" si="111"/>
        <v>0.26224999999999998</v>
      </c>
      <c r="AE46" s="478">
        <f t="shared" si="111"/>
        <v>0.39862000000000003</v>
      </c>
      <c r="AF46" s="478">
        <f t="shared" si="111"/>
        <v>1.0909599999999999</v>
      </c>
      <c r="AG46" s="479">
        <f t="shared" si="52"/>
        <v>2.6349688666535531</v>
      </c>
      <c r="AH46" s="480"/>
      <c r="AI46" s="459">
        <f t="shared" si="53"/>
        <v>219.21886431509586</v>
      </c>
      <c r="AJ46" s="301"/>
      <c r="AK46" s="301"/>
    </row>
    <row r="47" spans="1:37" ht="12.75" hidden="1" customHeight="1">
      <c r="A47" s="447">
        <v>44</v>
      </c>
      <c r="B47" s="460">
        <v>4</v>
      </c>
      <c r="C47" s="449">
        <v>45</v>
      </c>
      <c r="D47" s="472">
        <f>測定日数!C49</f>
        <v>28</v>
      </c>
      <c r="E47" s="473">
        <f>mm!C49</f>
        <v>100.41</v>
      </c>
      <c r="F47" s="474">
        <f>pH!C49</f>
        <v>4.6376411609742396</v>
      </c>
      <c r="G47" s="474">
        <f>EC!C49</f>
        <v>1.9842631610397372</v>
      </c>
      <c r="H47" s="475">
        <f>'SO4'!C49</f>
        <v>27.005793446867845</v>
      </c>
      <c r="I47" s="475">
        <f>'NO3'!C49</f>
        <v>17.127606413703813</v>
      </c>
      <c r="J47" s="475">
        <f>Cl!C49</f>
        <v>18.315219201274775</v>
      </c>
      <c r="K47" s="475">
        <f>H!C49</f>
        <v>23.033441865362981</v>
      </c>
      <c r="L47" s="475">
        <f>'NH4'!C49</f>
        <v>24.516762673040535</v>
      </c>
      <c r="M47" s="475">
        <f>Na!C49</f>
        <v>13.180337814958669</v>
      </c>
      <c r="N47" s="475">
        <f>K!C49</f>
        <v>1.3922613285529331</v>
      </c>
      <c r="O47" s="475">
        <f>Mg!C49</f>
        <v>2.8084667861766759</v>
      </c>
      <c r="P47" s="472">
        <f>Ca!C49</f>
        <v>13.291738372672045</v>
      </c>
      <c r="Q47" s="476">
        <f t="shared" si="42"/>
        <v>0.24047107571018939</v>
      </c>
      <c r="R47" s="473">
        <f t="shared" si="43"/>
        <v>89.45441250871427</v>
      </c>
      <c r="S47" s="475">
        <f t="shared" si="44"/>
        <v>94.323213999612562</v>
      </c>
      <c r="T47" s="475">
        <f t="shared" si="45"/>
        <v>89.69488358442446</v>
      </c>
      <c r="U47" s="475">
        <f t="shared" si="46"/>
        <v>2.6492895699018568</v>
      </c>
      <c r="V47" s="475">
        <f t="shared" si="47"/>
        <v>2.515149583629646</v>
      </c>
      <c r="W47" s="472">
        <f t="shared" si="48"/>
        <v>-0.9953448244323071</v>
      </c>
      <c r="X47" s="477">
        <f t="shared" si="49"/>
        <v>100.41</v>
      </c>
      <c r="Y47" s="478">
        <f t="shared" ref="Y47:AA47" si="112">H47*$E47/1000</f>
        <v>2.7116517200000003</v>
      </c>
      <c r="Z47" s="478">
        <f t="shared" si="112"/>
        <v>1.7197829599999999</v>
      </c>
      <c r="AA47" s="478">
        <f t="shared" si="112"/>
        <v>1.8390311600000002</v>
      </c>
      <c r="AB47" s="478">
        <f t="shared" ref="AB47:AF47" si="113">L47*$E47/1000</f>
        <v>2.46172814</v>
      </c>
      <c r="AC47" s="478">
        <f t="shared" si="113"/>
        <v>1.3234377199999998</v>
      </c>
      <c r="AD47" s="478">
        <f t="shared" si="113"/>
        <v>0.13979696000000003</v>
      </c>
      <c r="AE47" s="478">
        <f t="shared" si="113"/>
        <v>0.28199815</v>
      </c>
      <c r="AF47" s="478">
        <f t="shared" si="113"/>
        <v>1.33462345</v>
      </c>
      <c r="AG47" s="479">
        <f t="shared" si="52"/>
        <v>2.3127878977010967</v>
      </c>
      <c r="AH47" s="480"/>
      <c r="AI47" s="459">
        <f t="shared" si="53"/>
        <v>183.77762650832682</v>
      </c>
      <c r="AJ47" s="301"/>
      <c r="AK47" s="301"/>
    </row>
    <row r="48" spans="1:37" ht="12.75" hidden="1" customHeight="1">
      <c r="A48" s="447">
        <v>45</v>
      </c>
      <c r="B48" s="460">
        <v>4</v>
      </c>
      <c r="C48" s="449">
        <v>46</v>
      </c>
      <c r="D48" s="472">
        <f>測定日数!C50</f>
        <v>28</v>
      </c>
      <c r="E48" s="473">
        <f>mm!C50</f>
        <v>90.816488938405229</v>
      </c>
      <c r="F48" s="474">
        <f>pH!C50</f>
        <v>4.8436628766026155</v>
      </c>
      <c r="G48" s="474">
        <f>EC!C50</f>
        <v>1.7064682790045567</v>
      </c>
      <c r="H48" s="475">
        <f>'SO4'!C50</f>
        <v>24.207199002251993</v>
      </c>
      <c r="I48" s="475">
        <f>'NO3'!C50</f>
        <v>17.172659743668309</v>
      </c>
      <c r="J48" s="475">
        <f>Cl!C50</f>
        <v>32.265083971816964</v>
      </c>
      <c r="K48" s="475">
        <f>H!C50</f>
        <v>14.33300074344349</v>
      </c>
      <c r="L48" s="475">
        <f>'NH4'!C50</f>
        <v>14.750761494260916</v>
      </c>
      <c r="M48" s="475">
        <f>Na!C50</f>
        <v>29.50295549702571</v>
      </c>
      <c r="N48" s="475">
        <f>K!C50</f>
        <v>2.7930232562125572</v>
      </c>
      <c r="O48" s="475">
        <f>Mg!C50</f>
        <v>5.8971396327452581</v>
      </c>
      <c r="P48" s="472">
        <f>Ca!C50</f>
        <v>20.894362980488381</v>
      </c>
      <c r="Q48" s="476">
        <f t="shared" si="42"/>
        <v>0.38644221414735219</v>
      </c>
      <c r="R48" s="473">
        <f t="shared" si="43"/>
        <v>97.852141719989262</v>
      </c>
      <c r="S48" s="475">
        <f t="shared" si="44"/>
        <v>114.96274621740994</v>
      </c>
      <c r="T48" s="475">
        <f t="shared" si="45"/>
        <v>98.238583934136614</v>
      </c>
      <c r="U48" s="475">
        <f t="shared" si="46"/>
        <v>8.0401350973404977</v>
      </c>
      <c r="V48" s="475">
        <f t="shared" si="47"/>
        <v>7.8443048509057407</v>
      </c>
      <c r="W48" s="472">
        <f t="shared" si="48"/>
        <v>3.955426123629028</v>
      </c>
      <c r="X48" s="477">
        <f t="shared" si="49"/>
        <v>90.816488938405229</v>
      </c>
      <c r="Y48" s="478">
        <f t="shared" ref="Y48:AA48" si="114">H48*$E48/1000</f>
        <v>2.1984128204177922</v>
      </c>
      <c r="Z48" s="478">
        <f t="shared" si="114"/>
        <v>1.5595606636538497</v>
      </c>
      <c r="AA48" s="478">
        <f t="shared" si="114"/>
        <v>2.9302016416232308</v>
      </c>
      <c r="AB48" s="478">
        <f t="shared" ref="AB48:AF48" si="115">L48*$E48/1000</f>
        <v>1.3396123680766001</v>
      </c>
      <c r="AC48" s="478">
        <f t="shared" si="115"/>
        <v>2.679354831545897</v>
      </c>
      <c r="AD48" s="478">
        <f t="shared" si="115"/>
        <v>0.25365256565253624</v>
      </c>
      <c r="AE48" s="478">
        <f t="shared" si="115"/>
        <v>0.5355575162254409</v>
      </c>
      <c r="AF48" s="478">
        <f t="shared" si="115"/>
        <v>1.8975526844925468</v>
      </c>
      <c r="AG48" s="479">
        <f t="shared" si="52"/>
        <v>1.3016728034710896</v>
      </c>
      <c r="AH48" s="480"/>
      <c r="AI48" s="459">
        <f t="shared" si="53"/>
        <v>212.81488793739919</v>
      </c>
      <c r="AJ48" s="301"/>
      <c r="AK48" s="301"/>
    </row>
    <row r="49" spans="1:37" ht="12.75" hidden="1" customHeight="1">
      <c r="A49" s="447">
        <v>46</v>
      </c>
      <c r="B49" s="460">
        <v>4</v>
      </c>
      <c r="C49" s="449">
        <v>47</v>
      </c>
      <c r="D49" s="472">
        <f>測定日数!C51</f>
        <v>28</v>
      </c>
      <c r="E49" s="473">
        <f>mm!C51</f>
        <v>115.12738853503186</v>
      </c>
      <c r="F49" s="474">
        <f>pH!C51</f>
        <v>4.9400000000000004</v>
      </c>
      <c r="G49" s="474">
        <f>EC!C51</f>
        <v>1.44</v>
      </c>
      <c r="H49" s="475">
        <f>'SO4'!C51</f>
        <v>20.05</v>
      </c>
      <c r="I49" s="475">
        <f>'NO3'!C51</f>
        <v>9.82</v>
      </c>
      <c r="J49" s="475">
        <f>Cl!C51</f>
        <v>18.649999999999999</v>
      </c>
      <c r="K49" s="475">
        <f>H!C51</f>
        <v>11.481536214968818</v>
      </c>
      <c r="L49" s="475">
        <f>'NH4'!C51</f>
        <v>19.18</v>
      </c>
      <c r="M49" s="475">
        <f>Na!C51</f>
        <v>13.82</v>
      </c>
      <c r="N49" s="475">
        <f>K!C51</f>
        <v>1.08</v>
      </c>
      <c r="O49" s="475">
        <f>Mg!C51</f>
        <v>3.48</v>
      </c>
      <c r="P49" s="472">
        <f>Ca!C51</f>
        <v>10.130000000000001</v>
      </c>
      <c r="Q49" s="476">
        <f t="shared" si="42"/>
        <v>0.48241597979290862</v>
      </c>
      <c r="R49" s="473">
        <f t="shared" si="43"/>
        <v>68.569999999999993</v>
      </c>
      <c r="S49" s="475">
        <f t="shared" si="44"/>
        <v>72.78153621496881</v>
      </c>
      <c r="T49" s="475">
        <f t="shared" si="45"/>
        <v>69.052415979792912</v>
      </c>
      <c r="U49" s="475">
        <f t="shared" si="46"/>
        <v>2.9794767908032291</v>
      </c>
      <c r="V49" s="475">
        <f t="shared" si="47"/>
        <v>2.6292154857640813</v>
      </c>
      <c r="W49" s="472">
        <f t="shared" si="48"/>
        <v>-4.6807327607410034</v>
      </c>
      <c r="X49" s="477">
        <f t="shared" si="49"/>
        <v>115.12738853503186</v>
      </c>
      <c r="Y49" s="478">
        <f t="shared" ref="Y49:AA49" si="116">H49*$E49/1000</f>
        <v>2.3083041401273885</v>
      </c>
      <c r="Z49" s="478">
        <f t="shared" si="116"/>
        <v>1.1305509554140127</v>
      </c>
      <c r="AA49" s="478">
        <f t="shared" si="116"/>
        <v>2.1471257961783441</v>
      </c>
      <c r="AB49" s="478">
        <f t="shared" ref="AB49:AF49" si="117">L49*$E49/1000</f>
        <v>2.2081433121019107</v>
      </c>
      <c r="AC49" s="478">
        <f t="shared" si="117"/>
        <v>1.5910605095541404</v>
      </c>
      <c r="AD49" s="478">
        <f t="shared" si="117"/>
        <v>0.12433757961783441</v>
      </c>
      <c r="AE49" s="478">
        <f t="shared" si="117"/>
        <v>0.40064331210191084</v>
      </c>
      <c r="AF49" s="478">
        <f t="shared" si="117"/>
        <v>1.1662404458598727</v>
      </c>
      <c r="AG49" s="479">
        <f t="shared" si="52"/>
        <v>1.3218392807997541</v>
      </c>
      <c r="AH49" s="480"/>
      <c r="AI49" s="459">
        <f t="shared" si="53"/>
        <v>141.3515362149688</v>
      </c>
      <c r="AJ49" s="301"/>
      <c r="AK49" s="301"/>
    </row>
    <row r="50" spans="1:37" ht="12.75" hidden="1" customHeight="1">
      <c r="A50" s="447">
        <v>47</v>
      </c>
      <c r="B50" s="460">
        <v>4</v>
      </c>
      <c r="C50" s="449">
        <v>48</v>
      </c>
      <c r="D50" s="472">
        <f>測定日数!C52</f>
        <v>28</v>
      </c>
      <c r="E50" s="473">
        <f>mm!C52</f>
        <v>101.75159235668789</v>
      </c>
      <c r="F50" s="474">
        <f>pH!C52</f>
        <v>5.3</v>
      </c>
      <c r="G50" s="474">
        <f>EC!C52</f>
        <v>3.1</v>
      </c>
      <c r="H50" s="475">
        <f>'SO4'!C52</f>
        <v>54.8</v>
      </c>
      <c r="I50" s="475">
        <f>'NO3'!C52</f>
        <v>23.1</v>
      </c>
      <c r="J50" s="475">
        <f>Cl!C52</f>
        <v>42.1</v>
      </c>
      <c r="K50" s="475">
        <f>H!C52</f>
        <v>5.0118723362727264</v>
      </c>
      <c r="L50" s="475">
        <f>'NH4'!C52</f>
        <v>43.2</v>
      </c>
      <c r="M50" s="475">
        <f>Na!C52</f>
        <v>41.6</v>
      </c>
      <c r="N50" s="475">
        <f>K!C52</f>
        <v>4</v>
      </c>
      <c r="O50" s="475">
        <f>Mg!C52</f>
        <v>9.1999999999999993</v>
      </c>
      <c r="P50" s="472">
        <f>Ca!C52</f>
        <v>53.4</v>
      </c>
      <c r="Q50" s="476">
        <f t="shared" si="42"/>
        <v>1.1051511632858451</v>
      </c>
      <c r="R50" s="473">
        <f t="shared" si="43"/>
        <v>174.8</v>
      </c>
      <c r="S50" s="475">
        <f t="shared" si="44"/>
        <v>219.01187233627272</v>
      </c>
      <c r="T50" s="475">
        <f t="shared" si="45"/>
        <v>175.90515116328584</v>
      </c>
      <c r="U50" s="475">
        <f t="shared" si="46"/>
        <v>11.226647910330279</v>
      </c>
      <c r="V50" s="475">
        <f t="shared" si="47"/>
        <v>10.915386931410685</v>
      </c>
      <c r="W50" s="472">
        <f t="shared" si="48"/>
        <v>-4.5438610649402502</v>
      </c>
      <c r="X50" s="477">
        <f t="shared" si="49"/>
        <v>101.75159235668789</v>
      </c>
      <c r="Y50" s="478">
        <f t="shared" ref="Y50:AA50" si="118">H50*$E50/1000</f>
        <v>5.575987261146496</v>
      </c>
      <c r="Z50" s="478">
        <f t="shared" si="118"/>
        <v>2.3504617834394903</v>
      </c>
      <c r="AA50" s="478">
        <f t="shared" si="118"/>
        <v>4.2837420382165599</v>
      </c>
      <c r="AB50" s="478">
        <f t="shared" ref="AB50:AF50" si="119">L50*$E50/1000</f>
        <v>4.3956687898089175</v>
      </c>
      <c r="AC50" s="478">
        <f t="shared" si="119"/>
        <v>4.2328662420382157</v>
      </c>
      <c r="AD50" s="478">
        <f t="shared" si="119"/>
        <v>0.40700636942675156</v>
      </c>
      <c r="AE50" s="478">
        <f t="shared" si="119"/>
        <v>0.93611464968152858</v>
      </c>
      <c r="AF50" s="478">
        <f t="shared" si="119"/>
        <v>5.4335350318471338</v>
      </c>
      <c r="AG50" s="479">
        <f t="shared" si="52"/>
        <v>0.50996599090418349</v>
      </c>
      <c r="AH50" s="480"/>
      <c r="AI50" s="459">
        <f t="shared" si="53"/>
        <v>393.8118723362727</v>
      </c>
      <c r="AJ50" s="301"/>
      <c r="AK50" s="301"/>
    </row>
    <row r="51" spans="1:37" ht="12.75" hidden="1" customHeight="1">
      <c r="A51" s="447">
        <v>48</v>
      </c>
      <c r="B51" s="460">
        <v>4</v>
      </c>
      <c r="C51" s="449">
        <v>49</v>
      </c>
      <c r="D51" s="472">
        <f>測定日数!C53</f>
        <v>28</v>
      </c>
      <c r="E51" s="473">
        <f>mm!C53</f>
        <v>103.69426751592357</v>
      </c>
      <c r="F51" s="474">
        <f>pH!C53</f>
        <v>4.9400000000000004</v>
      </c>
      <c r="G51" s="474">
        <f>EC!C53</f>
        <v>1.95</v>
      </c>
      <c r="H51" s="475">
        <f>'SO4'!C53</f>
        <v>22.3</v>
      </c>
      <c r="I51" s="475">
        <f>'NO3'!C53</f>
        <v>12.6</v>
      </c>
      <c r="J51" s="475">
        <f>Cl!C53</f>
        <v>12.1</v>
      </c>
      <c r="K51" s="475">
        <f>H!C53</f>
        <v>11.481536214968818</v>
      </c>
      <c r="L51" s="475">
        <f>'NH4'!C53</f>
        <v>20.22</v>
      </c>
      <c r="M51" s="475">
        <f>Na!C53</f>
        <v>11.4</v>
      </c>
      <c r="N51" s="475">
        <f>K!C53</f>
        <v>1.4</v>
      </c>
      <c r="O51" s="475">
        <f>Mg!C53</f>
        <v>2.2000000000000002</v>
      </c>
      <c r="P51" s="472">
        <f>Ca!C53</f>
        <v>16.600000000000001</v>
      </c>
      <c r="Q51" s="476">
        <f t="shared" si="42"/>
        <v>0.48241597979290862</v>
      </c>
      <c r="R51" s="473">
        <f t="shared" si="43"/>
        <v>69.3</v>
      </c>
      <c r="S51" s="475">
        <f t="shared" si="44"/>
        <v>82.101536214968831</v>
      </c>
      <c r="T51" s="475">
        <f t="shared" si="45"/>
        <v>69.782415979792916</v>
      </c>
      <c r="U51" s="475">
        <f t="shared" si="46"/>
        <v>8.4553542421078589</v>
      </c>
      <c r="V51" s="475">
        <f t="shared" si="47"/>
        <v>8.1108767958441259</v>
      </c>
      <c r="W51" s="472">
        <f t="shared" si="48"/>
        <v>-17.16175393560594</v>
      </c>
      <c r="X51" s="477">
        <f t="shared" si="49"/>
        <v>103.69426751592357</v>
      </c>
      <c r="Y51" s="478">
        <f t="shared" ref="Y51:AA51" si="120">H51*$E51/1000</f>
        <v>2.3123821656050958</v>
      </c>
      <c r="Z51" s="478">
        <f t="shared" si="120"/>
        <v>1.3065477707006368</v>
      </c>
      <c r="AA51" s="478">
        <f t="shared" si="120"/>
        <v>1.2547006369426752</v>
      </c>
      <c r="AB51" s="478">
        <f t="shared" ref="AB51:AF51" si="121">L51*$E51/1000</f>
        <v>2.0966980891719746</v>
      </c>
      <c r="AC51" s="478">
        <f t="shared" si="121"/>
        <v>1.1821146496815289</v>
      </c>
      <c r="AD51" s="478">
        <f t="shared" si="121"/>
        <v>0.145171974522293</v>
      </c>
      <c r="AE51" s="478">
        <f t="shared" si="121"/>
        <v>0.22812738853503189</v>
      </c>
      <c r="AF51" s="478">
        <f t="shared" si="121"/>
        <v>1.7213248407643313</v>
      </c>
      <c r="AG51" s="479">
        <f t="shared" si="52"/>
        <v>1.1905694877687414</v>
      </c>
      <c r="AH51" s="480"/>
      <c r="AI51" s="459">
        <f t="shared" si="53"/>
        <v>151.40153621496881</v>
      </c>
      <c r="AJ51" s="301"/>
      <c r="AK51" s="301"/>
    </row>
    <row r="52" spans="1:37" ht="12.75" hidden="1" customHeight="1">
      <c r="A52" s="447">
        <v>49</v>
      </c>
      <c r="B52" s="460">
        <v>4</v>
      </c>
      <c r="C52" s="449">
        <v>50</v>
      </c>
      <c r="D52" s="472">
        <f>測定日数!C54</f>
        <v>28</v>
      </c>
      <c r="E52" s="473">
        <f>mm!C54</f>
        <v>218.82213125704692</v>
      </c>
      <c r="F52" s="474">
        <f>pH!C54</f>
        <v>5</v>
      </c>
      <c r="G52" s="474">
        <f>EC!C54</f>
        <v>1.6</v>
      </c>
      <c r="H52" s="475">
        <f>'SO4'!C54</f>
        <v>16.7</v>
      </c>
      <c r="I52" s="475">
        <f>'NO3'!C54</f>
        <v>13.8</v>
      </c>
      <c r="J52" s="475">
        <f>Cl!C54</f>
        <v>62.6</v>
      </c>
      <c r="K52" s="475">
        <f>H!C54</f>
        <v>10</v>
      </c>
      <c r="L52" s="475">
        <f>'NH4'!C54</f>
        <v>16.100000000000001</v>
      </c>
      <c r="M52" s="475">
        <f>Na!C54</f>
        <v>56.7</v>
      </c>
      <c r="N52" s="475">
        <f>K!C54</f>
        <v>1.7</v>
      </c>
      <c r="O52" s="475">
        <f>Mg!C54</f>
        <v>6.8</v>
      </c>
      <c r="P52" s="472">
        <f>Ca!C54</f>
        <v>3.7</v>
      </c>
      <c r="Q52" s="476">
        <f t="shared" si="42"/>
        <v>0.55388765426719466</v>
      </c>
      <c r="R52" s="473">
        <f t="shared" si="43"/>
        <v>109.8</v>
      </c>
      <c r="S52" s="475">
        <f t="shared" si="44"/>
        <v>105.50000000000001</v>
      </c>
      <c r="T52" s="475">
        <f t="shared" si="45"/>
        <v>110.3538876542672</v>
      </c>
      <c r="U52" s="475">
        <f t="shared" si="46"/>
        <v>-1.9972131908964155</v>
      </c>
      <c r="V52" s="475">
        <f t="shared" si="47"/>
        <v>-2.248691328664715</v>
      </c>
      <c r="W52" s="472">
        <f t="shared" si="48"/>
        <v>3.754911883110343</v>
      </c>
      <c r="X52" s="477">
        <f t="shared" si="49"/>
        <v>218.82213125704692</v>
      </c>
      <c r="Y52" s="478">
        <f t="shared" ref="Y52:AA52" si="122">H52*$E52/1000</f>
        <v>3.6543295919926835</v>
      </c>
      <c r="Z52" s="478">
        <f t="shared" si="122"/>
        <v>3.0197454113472477</v>
      </c>
      <c r="AA52" s="478">
        <f t="shared" si="122"/>
        <v>13.698265416691138</v>
      </c>
      <c r="AB52" s="478">
        <f t="shared" ref="AB52:AF52" si="123">L52*$E52/1000</f>
        <v>3.5230363132384559</v>
      </c>
      <c r="AC52" s="478">
        <f t="shared" si="123"/>
        <v>12.407214842274561</v>
      </c>
      <c r="AD52" s="478">
        <f t="shared" si="123"/>
        <v>0.37199762313697976</v>
      </c>
      <c r="AE52" s="478">
        <f t="shared" si="123"/>
        <v>1.487990492547919</v>
      </c>
      <c r="AF52" s="478">
        <f t="shared" si="123"/>
        <v>0.80964188565107365</v>
      </c>
      <c r="AG52" s="479">
        <f t="shared" si="52"/>
        <v>2.1882213125704695</v>
      </c>
      <c r="AH52" s="480"/>
      <c r="AI52" s="459">
        <f t="shared" si="53"/>
        <v>215.3</v>
      </c>
      <c r="AJ52" s="301"/>
      <c r="AK52" s="301"/>
    </row>
    <row r="53" spans="1:37" ht="12.75" hidden="1" customHeight="1">
      <c r="A53" s="447">
        <v>50</v>
      </c>
      <c r="B53" s="460">
        <v>4</v>
      </c>
      <c r="C53" s="449">
        <v>51</v>
      </c>
      <c r="D53" s="472">
        <f>測定日数!C55</f>
        <v>28</v>
      </c>
      <c r="E53" s="473">
        <f>mm!C55</f>
        <v>149.5</v>
      </c>
      <c r="F53" s="474">
        <f>pH!C55</f>
        <v>4.4691861099217283</v>
      </c>
      <c r="G53" s="474">
        <f>EC!C55</f>
        <v>2.6904347826086958</v>
      </c>
      <c r="H53" s="475">
        <f>'SO4'!C55</f>
        <v>16.488440544057955</v>
      </c>
      <c r="I53" s="475">
        <f>'NO3'!C55</f>
        <v>8.0459565535605151</v>
      </c>
      <c r="J53" s="475">
        <f>Cl!C55</f>
        <v>64.463114000122644</v>
      </c>
      <c r="K53" s="475">
        <f>H!C55</f>
        <v>33.947976281729687</v>
      </c>
      <c r="L53" s="475">
        <f>'NH4'!C55</f>
        <v>8.1572722081735876</v>
      </c>
      <c r="M53" s="475">
        <f>Na!C55</f>
        <v>32.798904860481727</v>
      </c>
      <c r="N53" s="475">
        <f>K!C55</f>
        <v>8.2534278798039509</v>
      </c>
      <c r="O53" s="475">
        <f>Mg!C55</f>
        <v>5.1033598838232708</v>
      </c>
      <c r="P53" s="472">
        <f>Ca!C55</f>
        <v>5.6801113492079383</v>
      </c>
      <c r="Q53" s="476">
        <f t="shared" si="42"/>
        <v>0.1631577828588531</v>
      </c>
      <c r="R53" s="473">
        <f t="shared" si="43"/>
        <v>105.48595164179906</v>
      </c>
      <c r="S53" s="475">
        <f t="shared" si="44"/>
        <v>104.72452369625137</v>
      </c>
      <c r="T53" s="475">
        <f t="shared" si="45"/>
        <v>105.64910942465791</v>
      </c>
      <c r="U53" s="475">
        <f t="shared" si="46"/>
        <v>-0.3622216943866392</v>
      </c>
      <c r="V53" s="475">
        <f t="shared" si="47"/>
        <v>-0.43949696294646784</v>
      </c>
      <c r="W53" s="472">
        <f t="shared" si="48"/>
        <v>-5.547192509009383</v>
      </c>
      <c r="X53" s="477">
        <f t="shared" si="49"/>
        <v>149.5</v>
      </c>
      <c r="Y53" s="478">
        <f t="shared" ref="Y53:AA53" si="124">H53*$E53/1000</f>
        <v>2.4650218613366643</v>
      </c>
      <c r="Z53" s="478">
        <f t="shared" si="124"/>
        <v>1.2028705047572972</v>
      </c>
      <c r="AA53" s="478">
        <f t="shared" si="124"/>
        <v>9.6372355430183365</v>
      </c>
      <c r="AB53" s="478">
        <f t="shared" ref="AB53:AF53" si="125">L53*$E53/1000</f>
        <v>1.2195121951219514</v>
      </c>
      <c r="AC53" s="478">
        <f t="shared" si="125"/>
        <v>4.9034362766420179</v>
      </c>
      <c r="AD53" s="478">
        <f t="shared" si="125"/>
        <v>1.2338874680306906</v>
      </c>
      <c r="AE53" s="478">
        <f t="shared" si="125"/>
        <v>0.76295230263157898</v>
      </c>
      <c r="AF53" s="478">
        <f t="shared" si="125"/>
        <v>0.84917664670658677</v>
      </c>
      <c r="AG53" s="479">
        <f t="shared" si="52"/>
        <v>5.0752224541185882</v>
      </c>
      <c r="AH53" s="480"/>
      <c r="AI53" s="459">
        <f t="shared" si="53"/>
        <v>210.21047533805043</v>
      </c>
      <c r="AJ53" s="301"/>
      <c r="AK53" s="301"/>
    </row>
    <row r="54" spans="1:37" ht="12.75" hidden="1" customHeight="1">
      <c r="A54" s="447">
        <v>51</v>
      </c>
      <c r="B54" s="460">
        <v>4</v>
      </c>
      <c r="C54" s="449">
        <v>52</v>
      </c>
      <c r="D54" s="472">
        <f>測定日数!C56</f>
        <v>28</v>
      </c>
      <c r="E54" s="473">
        <f>mm!C56</f>
        <v>156.01322451526133</v>
      </c>
      <c r="F54" s="474">
        <f>pH!C56</f>
        <v>6</v>
      </c>
      <c r="G54" s="474">
        <f>EC!C56</f>
        <v>1.3</v>
      </c>
      <c r="H54" s="475">
        <f>'SO4'!C56</f>
        <v>13.6</v>
      </c>
      <c r="I54" s="475">
        <f>'NO3'!C56</f>
        <v>13.1</v>
      </c>
      <c r="J54" s="475">
        <f>Cl!C56</f>
        <v>36.200000000000003</v>
      </c>
      <c r="K54" s="475">
        <f>H!C56</f>
        <v>1</v>
      </c>
      <c r="L54" s="475">
        <f>'NH4'!C56</f>
        <v>16.100000000000001</v>
      </c>
      <c r="M54" s="475">
        <f>Na!C56</f>
        <v>32.200000000000003</v>
      </c>
      <c r="N54" s="475">
        <f>K!C56</f>
        <v>2</v>
      </c>
      <c r="O54" s="475">
        <f>Mg!C56</f>
        <v>5</v>
      </c>
      <c r="P54" s="472">
        <f>Ca!C56</f>
        <v>16.8</v>
      </c>
      <c r="Q54" s="476">
        <f t="shared" si="42"/>
        <v>5.5388765426719475</v>
      </c>
      <c r="R54" s="473">
        <f t="shared" si="43"/>
        <v>76.5</v>
      </c>
      <c r="S54" s="475">
        <f t="shared" si="44"/>
        <v>94.9</v>
      </c>
      <c r="T54" s="475">
        <f t="shared" si="45"/>
        <v>82.038876542671943</v>
      </c>
      <c r="U54" s="475">
        <f t="shared" si="46"/>
        <v>10.735122520420074</v>
      </c>
      <c r="V54" s="475">
        <f t="shared" si="47"/>
        <v>7.2686815405580889</v>
      </c>
      <c r="W54" s="472">
        <f t="shared" si="48"/>
        <v>-5.2194513534054243</v>
      </c>
      <c r="X54" s="477">
        <f t="shared" si="49"/>
        <v>156.01322451526133</v>
      </c>
      <c r="Y54" s="478">
        <f t="shared" ref="Y54:AA54" si="126">H54*$E54/1000</f>
        <v>2.121779853407554</v>
      </c>
      <c r="Z54" s="478">
        <f t="shared" si="126"/>
        <v>2.0437732411499234</v>
      </c>
      <c r="AA54" s="478">
        <f t="shared" si="126"/>
        <v>5.64767872745246</v>
      </c>
      <c r="AB54" s="478">
        <f t="shared" ref="AB54:AF54" si="127">L54*$E54/1000</f>
        <v>2.5118129146957076</v>
      </c>
      <c r="AC54" s="478">
        <f t="shared" si="127"/>
        <v>5.0236258293914151</v>
      </c>
      <c r="AD54" s="478">
        <f t="shared" si="127"/>
        <v>0.31202644903052268</v>
      </c>
      <c r="AE54" s="478">
        <f t="shared" si="127"/>
        <v>0.78006612257630659</v>
      </c>
      <c r="AF54" s="478">
        <f t="shared" si="127"/>
        <v>2.6210221718563904</v>
      </c>
      <c r="AG54" s="479">
        <f t="shared" si="52"/>
        <v>0.15601322451526134</v>
      </c>
      <c r="AH54" s="480"/>
      <c r="AI54" s="459">
        <f t="shared" si="53"/>
        <v>171.4</v>
      </c>
      <c r="AJ54" s="301"/>
      <c r="AK54" s="301"/>
    </row>
    <row r="55" spans="1:37" ht="12.75" hidden="1" customHeight="1">
      <c r="A55" s="447">
        <v>52</v>
      </c>
      <c r="B55" s="460">
        <v>5</v>
      </c>
      <c r="C55" s="483">
        <v>1</v>
      </c>
      <c r="D55" s="472">
        <f>測定日数!D5</f>
        <v>28</v>
      </c>
      <c r="E55" s="473">
        <f>mm!D5</f>
        <v>71.212347887534662</v>
      </c>
      <c r="F55" s="474">
        <f>pH!D5</f>
        <v>4.7599754277570918</v>
      </c>
      <c r="G55" s="474">
        <f>EC!D5</f>
        <v>1.8517711424995531</v>
      </c>
      <c r="H55" s="475">
        <f>'SO4'!D5</f>
        <v>23.162980786504729</v>
      </c>
      <c r="I55" s="475">
        <f>'NO3'!D5</f>
        <v>19.107304201199671</v>
      </c>
      <c r="J55" s="475">
        <f>Cl!D5</f>
        <v>20.541691593525833</v>
      </c>
      <c r="K55" s="475">
        <f>H!D5</f>
        <v>17.378991557461845</v>
      </c>
      <c r="L55" s="475">
        <f>'NH4'!D5</f>
        <v>27.915812233124793</v>
      </c>
      <c r="M55" s="475">
        <f>Na!D5</f>
        <v>21.98982350344691</v>
      </c>
      <c r="N55" s="475">
        <f>K!D5</f>
        <v>1.3962736343084747</v>
      </c>
      <c r="O55" s="475">
        <f>Mg!D5</f>
        <v>2.2334663164053241</v>
      </c>
      <c r="P55" s="472">
        <f>Ca!D5</f>
        <v>7.7505840861444799</v>
      </c>
      <c r="Q55" s="476">
        <f t="shared" si="42"/>
        <v>0.31871104398423938</v>
      </c>
      <c r="R55" s="473">
        <f t="shared" si="43"/>
        <v>85.974957367734959</v>
      </c>
      <c r="S55" s="475">
        <f t="shared" si="44"/>
        <v>88.649001733441651</v>
      </c>
      <c r="T55" s="475">
        <f t="shared" si="45"/>
        <v>86.293668411719196</v>
      </c>
      <c r="U55" s="475">
        <f t="shared" si="46"/>
        <v>1.5313158511984937</v>
      </c>
      <c r="V55" s="475">
        <f t="shared" si="47"/>
        <v>1.3463458170428564</v>
      </c>
      <c r="W55" s="472">
        <f t="shared" si="48"/>
        <v>-3.8689573895439864</v>
      </c>
      <c r="X55" s="477">
        <f t="shared" si="49"/>
        <v>71.212347887534662</v>
      </c>
      <c r="Y55" s="478">
        <f t="shared" ref="Y55:AA55" si="128">H55*$E55/1000</f>
        <v>1.649490245880856</v>
      </c>
      <c r="Z55" s="478">
        <f t="shared" si="128"/>
        <v>1.3606759939687836</v>
      </c>
      <c r="AA55" s="478">
        <f t="shared" si="128"/>
        <v>1.4628220879566078</v>
      </c>
      <c r="AB55" s="478">
        <f t="shared" ref="AB55:AF55" si="129">L55*$E55/1000</f>
        <v>1.9879505323083786</v>
      </c>
      <c r="AC55" s="478">
        <f t="shared" si="129"/>
        <v>1.5659469613129477</v>
      </c>
      <c r="AD55" s="478">
        <f t="shared" si="129"/>
        <v>9.9431923792567461E-2</v>
      </c>
      <c r="AE55" s="478">
        <f t="shared" si="129"/>
        <v>0.1590503803189465</v>
      </c>
      <c r="AF55" s="478">
        <f t="shared" si="129"/>
        <v>0.55193729027411065</v>
      </c>
      <c r="AG55" s="479">
        <f t="shared" si="52"/>
        <v>1.2375987927245007</v>
      </c>
      <c r="AH55" s="480"/>
      <c r="AI55" s="459">
        <f t="shared" si="53"/>
        <v>174.62395910117661</v>
      </c>
      <c r="AJ55" s="301"/>
      <c r="AK55" s="301"/>
    </row>
    <row r="56" spans="1:37" ht="12.75" hidden="1" customHeight="1">
      <c r="A56" s="447">
        <v>53</v>
      </c>
      <c r="B56" s="460">
        <v>5</v>
      </c>
      <c r="C56" s="483">
        <v>2</v>
      </c>
      <c r="D56" s="472">
        <f>測定日数!D6</f>
        <v>29</v>
      </c>
      <c r="E56" s="473">
        <f>mm!D6</f>
        <v>182.91130287169332</v>
      </c>
      <c r="F56" s="474">
        <f>pH!D6</f>
        <v>4.8896446872885759</v>
      </c>
      <c r="G56" s="474">
        <f>EC!D6</f>
        <v>1.6314578499613301</v>
      </c>
      <c r="H56" s="475">
        <f>'SO4'!D6</f>
        <v>31.341668576030543</v>
      </c>
      <c r="I56" s="475">
        <f>'NO3'!D6</f>
        <v>15.042970968834583</v>
      </c>
      <c r="J56" s="475">
        <f>Cl!D6</f>
        <v>10.482088286987461</v>
      </c>
      <c r="K56" s="475">
        <f>H!D6</f>
        <v>14.332300345034508</v>
      </c>
      <c r="L56" s="475">
        <f>'NH4'!D6</f>
        <v>59.336599560041151</v>
      </c>
      <c r="M56" s="475">
        <f>Na!D6</f>
        <v>6.3059324228268565</v>
      </c>
      <c r="N56" s="475">
        <f>K!D6</f>
        <v>4.1255736068792759</v>
      </c>
      <c r="O56" s="475">
        <f>Mg!D6</f>
        <v>11.001638378067391</v>
      </c>
      <c r="P56" s="472">
        <f>Ca!D6</f>
        <v>3.5512900710085984</v>
      </c>
      <c r="Q56" s="476">
        <f t="shared" si="42"/>
        <v>0.42960207706710246</v>
      </c>
      <c r="R56" s="473">
        <f t="shared" si="43"/>
        <v>88.208396407883129</v>
      </c>
      <c r="S56" s="475">
        <f t="shared" si="44"/>
        <v>113.20626283293376</v>
      </c>
      <c r="T56" s="475">
        <f t="shared" si="45"/>
        <v>88.637998484950231</v>
      </c>
      <c r="U56" s="475">
        <f t="shared" si="46"/>
        <v>12.411145504142524</v>
      </c>
      <c r="V56" s="475">
        <f t="shared" si="47"/>
        <v>12.171891431330334</v>
      </c>
      <c r="W56" s="472">
        <f t="shared" si="48"/>
        <v>4.8468583201138191</v>
      </c>
      <c r="X56" s="477">
        <f t="shared" si="49"/>
        <v>182.91130287169332</v>
      </c>
      <c r="Y56" s="478">
        <f t="shared" ref="Y56:AA56" si="130">H56*$E56/1000</f>
        <v>5.7327454334145562</v>
      </c>
      <c r="Z56" s="478">
        <f t="shared" si="130"/>
        <v>2.7515294189705926</v>
      </c>
      <c r="AA56" s="478">
        <f t="shared" si="130"/>
        <v>1.9172924253889922</v>
      </c>
      <c r="AB56" s="478">
        <f t="shared" ref="AB56:AF56" si="131">L56*$E56/1000</f>
        <v>10.853334733503072</v>
      </c>
      <c r="AC56" s="478">
        <f t="shared" si="131"/>
        <v>1.1534263152801141</v>
      </c>
      <c r="AD56" s="478">
        <f t="shared" si="131"/>
        <v>0.7546140435273595</v>
      </c>
      <c r="AE56" s="478">
        <f t="shared" si="131"/>
        <v>2.0123240094555293</v>
      </c>
      <c r="AF56" s="478">
        <f t="shared" si="131"/>
        <v>0.64957109376349098</v>
      </c>
      <c r="AG56" s="479">
        <f t="shared" si="52"/>
        <v>2.6215397292586817</v>
      </c>
      <c r="AH56" s="480"/>
      <c r="AI56" s="459">
        <f t="shared" si="53"/>
        <v>201.41465924081689</v>
      </c>
      <c r="AJ56" s="301"/>
      <c r="AK56" s="301"/>
    </row>
    <row r="57" spans="1:37" ht="12.75" hidden="1" customHeight="1">
      <c r="A57" s="447">
        <v>54</v>
      </c>
      <c r="B57" s="460">
        <v>5</v>
      </c>
      <c r="C57" s="483">
        <v>3</v>
      </c>
      <c r="D57" s="472">
        <f>測定日数!D7</f>
        <v>28</v>
      </c>
      <c r="E57" s="473">
        <f>mm!D7</f>
        <v>75.318471337579624</v>
      </c>
      <c r="F57" s="474">
        <f>pH!D7</f>
        <v>4.8388687560638068</v>
      </c>
      <c r="G57" s="474">
        <f>EC!D7</f>
        <v>1.695983086680761</v>
      </c>
      <c r="H57" s="475">
        <f>'SO4'!D7</f>
        <v>22.520260747004933</v>
      </c>
      <c r="I57" s="475">
        <f>'NO3'!D7</f>
        <v>17.653617949942031</v>
      </c>
      <c r="J57" s="475">
        <f>Cl!D7</f>
        <v>15.039495224492107</v>
      </c>
      <c r="K57" s="475">
        <f>H!D7</f>
        <v>14.4920973903972</v>
      </c>
      <c r="L57" s="475">
        <f>'NH4'!D7</f>
        <v>32.344373972280948</v>
      </c>
      <c r="M57" s="475">
        <f>Na!D7</f>
        <v>8.8611085577718551</v>
      </c>
      <c r="N57" s="475">
        <f>K!D7</f>
        <v>0.77807756984584453</v>
      </c>
      <c r="O57" s="475">
        <f>Mg!D7</f>
        <v>2.7310138421249532</v>
      </c>
      <c r="P57" s="472">
        <f>Ca!D7</f>
        <v>9.8102536997885839</v>
      </c>
      <c r="Q57" s="476">
        <f t="shared" si="42"/>
        <v>0.38219978747466432</v>
      </c>
      <c r="R57" s="473">
        <f t="shared" si="43"/>
        <v>77.733634668444012</v>
      </c>
      <c r="S57" s="475">
        <f t="shared" si="44"/>
        <v>81.558192574122927</v>
      </c>
      <c r="T57" s="475">
        <f t="shared" si="45"/>
        <v>78.115834455918673</v>
      </c>
      <c r="U57" s="475">
        <f t="shared" si="46"/>
        <v>2.4009756004964036</v>
      </c>
      <c r="V57" s="475">
        <f t="shared" si="47"/>
        <v>2.1558660367202975</v>
      </c>
      <c r="W57" s="472">
        <f t="shared" si="48"/>
        <v>-4.7433957538979268</v>
      </c>
      <c r="X57" s="477">
        <f t="shared" si="49"/>
        <v>75.318471337579624</v>
      </c>
      <c r="Y57" s="478">
        <f t="shared" ref="Y57:AA57" si="132">H57*$E57/1000</f>
        <v>1.6961916135881105</v>
      </c>
      <c r="Z57" s="478">
        <f t="shared" si="132"/>
        <v>1.32964351756729</v>
      </c>
      <c r="AA57" s="478">
        <f t="shared" si="132"/>
        <v>1.1327517899975743</v>
      </c>
      <c r="AB57" s="478">
        <f t="shared" ref="AB57:AF57" si="133">L57*$E57/1000</f>
        <v>2.4361288039631992</v>
      </c>
      <c r="AC57" s="478">
        <f t="shared" si="133"/>
        <v>0.66740515092772101</v>
      </c>
      <c r="AD57" s="478">
        <f t="shared" si="133"/>
        <v>5.860361314284785E-2</v>
      </c>
      <c r="AE57" s="478">
        <f t="shared" si="133"/>
        <v>0.2056957877906215</v>
      </c>
      <c r="AF57" s="478">
        <f t="shared" si="133"/>
        <v>0.738893312101911</v>
      </c>
      <c r="AG57" s="479">
        <f t="shared" si="52"/>
        <v>1.091522621920044</v>
      </c>
      <c r="AH57" s="480"/>
      <c r="AI57" s="459">
        <f t="shared" si="53"/>
        <v>159.29182724256694</v>
      </c>
      <c r="AJ57" s="301"/>
      <c r="AK57" s="301"/>
    </row>
    <row r="58" spans="1:37" ht="12.75" hidden="1" customHeight="1">
      <c r="A58" s="447">
        <v>55</v>
      </c>
      <c r="B58" s="460">
        <v>5</v>
      </c>
      <c r="C58" s="483">
        <v>4</v>
      </c>
      <c r="D58" s="472">
        <f>測定日数!D8</f>
        <v>13</v>
      </c>
      <c r="E58" s="473">
        <f>mm!D8</f>
        <v>158.91470401018461</v>
      </c>
      <c r="F58" s="474">
        <f>pH!D8</f>
        <v>5.23</v>
      </c>
      <c r="G58" s="474">
        <f>EC!D8</f>
        <v>1.1890000000000001</v>
      </c>
      <c r="H58" s="475">
        <f>'SO4'!D8</f>
        <v>19.2</v>
      </c>
      <c r="I58" s="475">
        <f>'NO3'!D8</f>
        <v>17.899999999999999</v>
      </c>
      <c r="J58" s="475">
        <f>Cl!D8</f>
        <v>8.1999999999999993</v>
      </c>
      <c r="K58" s="475">
        <f>H!D8</f>
        <v>5.8884365535558842</v>
      </c>
      <c r="L58" s="475">
        <f>'NH4'!D8</f>
        <v>31</v>
      </c>
      <c r="M58" s="475">
        <f>Na!D8</f>
        <v>8.8000000000000007</v>
      </c>
      <c r="N58" s="475">
        <f>K!D8</f>
        <v>2.7</v>
      </c>
      <c r="O58" s="475">
        <f>Mg!D8</f>
        <v>1.6</v>
      </c>
      <c r="P58" s="472">
        <f>Ca!D8</f>
        <v>9.1999999999999993</v>
      </c>
      <c r="Q58" s="476">
        <f t="shared" si="42"/>
        <v>0.94063619303618951</v>
      </c>
      <c r="R58" s="473">
        <f t="shared" si="43"/>
        <v>64.5</v>
      </c>
      <c r="S58" s="475">
        <f t="shared" si="44"/>
        <v>69.988436553555886</v>
      </c>
      <c r="T58" s="475">
        <f t="shared" si="45"/>
        <v>65.440636193036184</v>
      </c>
      <c r="U58" s="475">
        <f t="shared" si="46"/>
        <v>4.080972828745975</v>
      </c>
      <c r="V58" s="475">
        <f t="shared" si="47"/>
        <v>3.35806800437105</v>
      </c>
      <c r="W58" s="472">
        <f t="shared" si="48"/>
        <v>-2.87511164487587</v>
      </c>
      <c r="X58" s="477">
        <f t="shared" si="49"/>
        <v>158.91470401018461</v>
      </c>
      <c r="Y58" s="478">
        <f t="shared" ref="Y58:AA58" si="134">H58*$E58/1000</f>
        <v>3.0511623169955442</v>
      </c>
      <c r="Z58" s="478">
        <f t="shared" si="134"/>
        <v>2.8445732017823042</v>
      </c>
      <c r="AA58" s="478">
        <f t="shared" si="134"/>
        <v>1.3031005728835137</v>
      </c>
      <c r="AB58" s="478">
        <f t="shared" ref="AB58:AF58" si="135">L58*$E58/1000</f>
        <v>4.9263558243157233</v>
      </c>
      <c r="AC58" s="478">
        <f t="shared" si="135"/>
        <v>1.3984493952896246</v>
      </c>
      <c r="AD58" s="478">
        <f t="shared" si="135"/>
        <v>0.42906970082749846</v>
      </c>
      <c r="AE58" s="478">
        <f t="shared" si="135"/>
        <v>0.2542635264162954</v>
      </c>
      <c r="AF58" s="478">
        <f t="shared" si="135"/>
        <v>1.4620152768936983</v>
      </c>
      <c r="AG58" s="479">
        <f t="shared" si="52"/>
        <v>0.93575915199108484</v>
      </c>
      <c r="AH58" s="480"/>
      <c r="AI58" s="459">
        <f t="shared" si="53"/>
        <v>134.48843655355589</v>
      </c>
      <c r="AJ58" s="301"/>
      <c r="AK58" s="301"/>
    </row>
    <row r="59" spans="1:37" ht="12.75" hidden="1" customHeight="1">
      <c r="A59" s="447">
        <v>56</v>
      </c>
      <c r="B59" s="460">
        <v>5</v>
      </c>
      <c r="C59" s="483">
        <v>5</v>
      </c>
      <c r="D59" s="472">
        <f>測定日数!D9</f>
        <v>0</v>
      </c>
      <c r="E59" s="481"/>
      <c r="F59" s="474"/>
      <c r="G59" s="474"/>
      <c r="H59" s="475"/>
      <c r="I59" s="475"/>
      <c r="J59" s="475"/>
      <c r="K59" s="475"/>
      <c r="L59" s="475"/>
      <c r="M59" s="475"/>
      <c r="N59" s="475"/>
      <c r="O59" s="475"/>
      <c r="P59" s="472"/>
      <c r="Q59" s="476"/>
      <c r="R59" s="473"/>
      <c r="S59" s="475"/>
      <c r="T59" s="475"/>
      <c r="U59" s="475"/>
      <c r="V59" s="475"/>
      <c r="W59" s="472"/>
      <c r="X59" s="477"/>
      <c r="Y59" s="478"/>
      <c r="Z59" s="478"/>
      <c r="AA59" s="478"/>
      <c r="AB59" s="478"/>
      <c r="AC59" s="478"/>
      <c r="AD59" s="478"/>
      <c r="AE59" s="478"/>
      <c r="AF59" s="478"/>
      <c r="AG59" s="479"/>
      <c r="AH59" s="480"/>
      <c r="AI59" s="459"/>
      <c r="AJ59" s="301"/>
      <c r="AK59" s="301"/>
    </row>
    <row r="60" spans="1:37" ht="12.75" hidden="1" customHeight="1">
      <c r="A60" s="447">
        <v>57</v>
      </c>
      <c r="B60" s="460">
        <v>5</v>
      </c>
      <c r="C60" s="483">
        <v>6</v>
      </c>
      <c r="D60" s="472">
        <f>測定日数!D10</f>
        <v>28</v>
      </c>
      <c r="E60" s="473">
        <f>mm!D10</f>
        <v>166</v>
      </c>
      <c r="F60" s="474">
        <f>pH!D10</f>
        <v>5.1310664764535918</v>
      </c>
      <c r="G60" s="474">
        <f>EC!D10</f>
        <v>1.1100000000000001</v>
      </c>
      <c r="H60" s="475">
        <f>'SO4'!D10</f>
        <v>14.752704885751628</v>
      </c>
      <c r="I60" s="475">
        <f>'NO3'!D10</f>
        <v>17.513890297522941</v>
      </c>
      <c r="J60" s="475">
        <f>Cl!D10</f>
        <v>8.4943511139055516</v>
      </c>
      <c r="K60" s="475">
        <f>H!D10</f>
        <v>7.3949207405040678</v>
      </c>
      <c r="L60" s="475">
        <f>'NH4'!D10</f>
        <v>24.547051398498649</v>
      </c>
      <c r="M60" s="475">
        <f>Na!D10</f>
        <v>9.5289366251434622</v>
      </c>
      <c r="N60" s="475">
        <f>K!D10</f>
        <v>0.93388531106523276</v>
      </c>
      <c r="O60" s="475">
        <f>Mg!D10</f>
        <v>1.616056324061679</v>
      </c>
      <c r="P60" s="472">
        <f>Ca!D10</f>
        <v>6.9397202582786228</v>
      </c>
      <c r="Q60" s="476">
        <f t="shared" ref="Q60:Q88" si="136">1.24*10^(F60-5.35)</f>
        <v>0.7490109410279352</v>
      </c>
      <c r="R60" s="473">
        <f t="shared" ref="R60:R88" si="137">SUM(H60:J60)+H60</f>
        <v>55.513651182931746</v>
      </c>
      <c r="S60" s="475">
        <f t="shared" ref="S60:S88" si="138">SUM(K60:P60)+O60+P60</f>
        <v>59.516347239892013</v>
      </c>
      <c r="T60" s="475">
        <f t="shared" ref="T60:T88" si="139">SUM(H60:J60,Q60)+H60</f>
        <v>56.262662123959679</v>
      </c>
      <c r="U60" s="475">
        <f t="shared" ref="U60:U73" si="140">(S60-R60)/(R60+S60)*100</f>
        <v>3.4796975674530399</v>
      </c>
      <c r="V60" s="475">
        <f t="shared" ref="V60:V73" si="141">(S60-T60)/(S60+T60)*100</f>
        <v>2.8102547549937791</v>
      </c>
      <c r="W60" s="472">
        <f t="shared" ref="W60:W73" si="142">100*((349.7*10^(2-F60)+(80*2*H60+71.5*I60+76.3*J60+73.5*L60+50.1*M60+73.5*N60+59.8*2*P60+53.3*2*O60)/10000)-G60)/((349.7*10^(2-F60)+(80*2*H60+71.5*I60+76.3*J60+73.5*L60+50.1*M60+73.5*N60+59.8*2*P60+53.3*2*O60)/10000)+G60)</f>
        <v>-4.2287313204671158</v>
      </c>
      <c r="X60" s="477">
        <f t="shared" ref="X60:X88" si="143">E60</f>
        <v>166</v>
      </c>
      <c r="Y60" s="478">
        <f t="shared" ref="Y60:AA60" si="144">H60*$E60/1000</f>
        <v>2.4489490110347703</v>
      </c>
      <c r="Z60" s="478">
        <f t="shared" si="144"/>
        <v>2.9073057893888081</v>
      </c>
      <c r="AA60" s="478">
        <f t="shared" si="144"/>
        <v>1.4100622849083215</v>
      </c>
      <c r="AB60" s="478">
        <f t="shared" ref="AB60:AF60" si="145">L60*$E60/1000</f>
        <v>4.0748105321507753</v>
      </c>
      <c r="AC60" s="478">
        <f t="shared" si="145"/>
        <v>1.5818034797738145</v>
      </c>
      <c r="AD60" s="478">
        <f t="shared" si="145"/>
        <v>0.15502496163682863</v>
      </c>
      <c r="AE60" s="478">
        <f t="shared" si="145"/>
        <v>0.26826534979423872</v>
      </c>
      <c r="AF60" s="478">
        <f t="shared" si="145"/>
        <v>1.1519935628742515</v>
      </c>
      <c r="AG60" s="479">
        <f t="shared" ref="AG60:AG88" si="146">K60*$E60/1000</f>
        <v>1.2275568429236752</v>
      </c>
      <c r="AH60" s="480"/>
      <c r="AI60" s="459">
        <f t="shared" ref="AI60:AI88" si="147">R60+S60</f>
        <v>115.02999842282375</v>
      </c>
      <c r="AJ60" s="301"/>
      <c r="AK60" s="301"/>
    </row>
    <row r="61" spans="1:37" ht="12.75" hidden="1" customHeight="1">
      <c r="A61" s="447">
        <v>58</v>
      </c>
      <c r="B61" s="460">
        <v>5</v>
      </c>
      <c r="C61" s="483">
        <v>7</v>
      </c>
      <c r="D61" s="472">
        <f>測定日数!D11</f>
        <v>28</v>
      </c>
      <c r="E61" s="473">
        <f>mm!D11</f>
        <v>69</v>
      </c>
      <c r="F61" s="474">
        <f>pH!D11</f>
        <v>5.01</v>
      </c>
      <c r="G61" s="474">
        <f>EC!D11</f>
        <v>1.06</v>
      </c>
      <c r="H61" s="475">
        <f>'SO4'!D11</f>
        <v>11.1</v>
      </c>
      <c r="I61" s="475">
        <f>'NO3'!D11</f>
        <v>19.399999999999999</v>
      </c>
      <c r="J61" s="475">
        <f>Cl!D11</f>
        <v>13.7</v>
      </c>
      <c r="K61" s="475">
        <f>H!D11</f>
        <v>9.7723722095581138</v>
      </c>
      <c r="L61" s="475">
        <f>'NH4'!D11</f>
        <v>13.2</v>
      </c>
      <c r="M61" s="475">
        <f>Na!D11</f>
        <v>10.3</v>
      </c>
      <c r="N61" s="475">
        <f>K!D11</f>
        <v>0.5</v>
      </c>
      <c r="O61" s="475">
        <f>Mg!D11</f>
        <v>2.2999999999999998</v>
      </c>
      <c r="P61" s="472">
        <f>Ca!D11</f>
        <v>6.4</v>
      </c>
      <c r="Q61" s="476">
        <f t="shared" si="136"/>
        <v>0.5667893551224451</v>
      </c>
      <c r="R61" s="473">
        <f t="shared" si="137"/>
        <v>55.300000000000004</v>
      </c>
      <c r="S61" s="475">
        <f t="shared" si="138"/>
        <v>51.172372209558105</v>
      </c>
      <c r="T61" s="475">
        <f t="shared" si="139"/>
        <v>55.866789355122449</v>
      </c>
      <c r="U61" s="475">
        <f t="shared" si="140"/>
        <v>-3.8767125262485309</v>
      </c>
      <c r="V61" s="475">
        <f t="shared" si="141"/>
        <v>-4.38570059494314</v>
      </c>
      <c r="W61" s="472">
        <f t="shared" si="142"/>
        <v>-2.1223698980074617</v>
      </c>
      <c r="X61" s="477">
        <f t="shared" si="143"/>
        <v>69</v>
      </c>
      <c r="Y61" s="478">
        <f t="shared" ref="Y61:AA61" si="148">H61*$E61/1000</f>
        <v>0.76590000000000003</v>
      </c>
      <c r="Z61" s="478">
        <f t="shared" si="148"/>
        <v>1.3386</v>
      </c>
      <c r="AA61" s="478">
        <f t="shared" si="148"/>
        <v>0.94529999999999992</v>
      </c>
      <c r="AB61" s="478">
        <f t="shared" ref="AB61:AF61" si="149">L61*$E61/1000</f>
        <v>0.91079999999999994</v>
      </c>
      <c r="AC61" s="478">
        <f t="shared" si="149"/>
        <v>0.7107</v>
      </c>
      <c r="AD61" s="478">
        <f t="shared" si="149"/>
        <v>3.4500000000000003E-2</v>
      </c>
      <c r="AE61" s="478">
        <f t="shared" si="149"/>
        <v>0.15869999999999998</v>
      </c>
      <c r="AF61" s="478">
        <f t="shared" si="149"/>
        <v>0.44160000000000005</v>
      </c>
      <c r="AG61" s="479">
        <f t="shared" si="146"/>
        <v>0.67429368245950994</v>
      </c>
      <c r="AH61" s="480"/>
      <c r="AI61" s="459">
        <f t="shared" si="147"/>
        <v>106.4723722095581</v>
      </c>
      <c r="AJ61" s="301"/>
      <c r="AK61" s="301"/>
    </row>
    <row r="62" spans="1:37" ht="12.75" hidden="1" customHeight="1">
      <c r="A62" s="447">
        <v>59</v>
      </c>
      <c r="B62" s="460">
        <v>5</v>
      </c>
      <c r="C62" s="483">
        <v>8</v>
      </c>
      <c r="D62" s="472">
        <f>測定日数!D12</f>
        <v>28</v>
      </c>
      <c r="E62" s="473">
        <f>mm!D12</f>
        <v>83.060828025477704</v>
      </c>
      <c r="F62" s="474">
        <f>pH!D12</f>
        <v>4.7778442121837497</v>
      </c>
      <c r="G62" s="474">
        <f>EC!D12</f>
        <v>3.3941687275460013</v>
      </c>
      <c r="H62" s="475">
        <f>'SO4'!D12</f>
        <v>48.871976255656477</v>
      </c>
      <c r="I62" s="475">
        <f>'NO3'!D12</f>
        <v>51.259274075876043</v>
      </c>
      <c r="J62" s="475">
        <f>Cl!D12</f>
        <v>37.985658945493981</v>
      </c>
      <c r="K62" s="475">
        <f>H!D12</f>
        <v>16.67845385920732</v>
      </c>
      <c r="L62" s="475">
        <f>'NH4'!D12</f>
        <v>92.405912766119698</v>
      </c>
      <c r="M62" s="475">
        <f>Na!D12</f>
        <v>36.366235241144977</v>
      </c>
      <c r="N62" s="475">
        <f>K!D12</f>
        <v>5.3655503871403445</v>
      </c>
      <c r="O62" s="475">
        <f>Mg!D12</f>
        <v>5.1540017897323844</v>
      </c>
      <c r="P62" s="472">
        <f>Ca!D12</f>
        <v>26.295932787344093</v>
      </c>
      <c r="Q62" s="476">
        <f t="shared" si="136"/>
        <v>0.33209772257242043</v>
      </c>
      <c r="R62" s="473">
        <f t="shared" si="137"/>
        <v>186.98888553268299</v>
      </c>
      <c r="S62" s="475">
        <f t="shared" si="138"/>
        <v>213.71602140776528</v>
      </c>
      <c r="T62" s="475">
        <f t="shared" si="139"/>
        <v>187.32098325525541</v>
      </c>
      <c r="U62" s="475">
        <f t="shared" si="140"/>
        <v>6.670029593387139</v>
      </c>
      <c r="V62" s="475">
        <f t="shared" si="141"/>
        <v>6.5816964134491336</v>
      </c>
      <c r="W62" s="472">
        <f t="shared" si="142"/>
        <v>-1.5312855023106442</v>
      </c>
      <c r="X62" s="477">
        <f t="shared" si="143"/>
        <v>83.060828025477704</v>
      </c>
      <c r="Y62" s="478">
        <f t="shared" ref="Y62:AA62" si="150">H62*$E62/1000</f>
        <v>4.0593468150363128</v>
      </c>
      <c r="Z62" s="478">
        <f t="shared" si="150"/>
        <v>4.2576377487271673</v>
      </c>
      <c r="AA62" s="478">
        <f t="shared" si="150"/>
        <v>3.1551202851061242</v>
      </c>
      <c r="AB62" s="478">
        <f t="shared" ref="AB62:AF62" si="151">L62*$E62/1000</f>
        <v>7.6753116288039624</v>
      </c>
      <c r="AC62" s="478">
        <f t="shared" si="151"/>
        <v>3.0206096112988097</v>
      </c>
      <c r="AD62" s="478">
        <f t="shared" si="151"/>
        <v>0.44566705796829942</v>
      </c>
      <c r="AE62" s="478">
        <f t="shared" si="151"/>
        <v>0.42809565629996588</v>
      </c>
      <c r="AF62" s="478">
        <f t="shared" si="151"/>
        <v>2.1841619510191079</v>
      </c>
      <c r="AG62" s="479">
        <f t="shared" si="146"/>
        <v>1.3853261877304841</v>
      </c>
      <c r="AH62" s="480"/>
      <c r="AI62" s="459">
        <f t="shared" si="147"/>
        <v>400.70490694044827</v>
      </c>
      <c r="AJ62" s="301"/>
      <c r="AK62" s="301"/>
    </row>
    <row r="63" spans="1:37" ht="12.75" hidden="1" customHeight="1">
      <c r="A63" s="447">
        <v>60</v>
      </c>
      <c r="B63" s="460">
        <v>5</v>
      </c>
      <c r="C63" s="483">
        <v>9</v>
      </c>
      <c r="D63" s="472">
        <f>測定日数!D13</f>
        <v>28</v>
      </c>
      <c r="E63" s="473">
        <f>mm!D13</f>
        <v>56.83216560509554</v>
      </c>
      <c r="F63" s="474">
        <f>pH!D13</f>
        <v>4.5531806366411489</v>
      </c>
      <c r="G63" s="474">
        <f>EC!D13</f>
        <v>4.6356950009246125</v>
      </c>
      <c r="H63" s="475">
        <f>'SO4'!D13</f>
        <v>64.304649341882012</v>
      </c>
      <c r="I63" s="475">
        <f>'NO3'!D13</f>
        <v>71.174206120049362</v>
      </c>
      <c r="J63" s="475">
        <f>Cl!D13</f>
        <v>65.529457895291387</v>
      </c>
      <c r="K63" s="475">
        <f>H!D13</f>
        <v>27.978173779479381</v>
      </c>
      <c r="L63" s="475">
        <f>'NH4'!D13</f>
        <v>87.184213031279683</v>
      </c>
      <c r="M63" s="475">
        <f>Na!D13</f>
        <v>57.474045451580288</v>
      </c>
      <c r="N63" s="475">
        <f>K!D13</f>
        <v>6.2917194714225007</v>
      </c>
      <c r="O63" s="475">
        <f>Mg!D13</f>
        <v>10.371230173535299</v>
      </c>
      <c r="P63" s="472">
        <f>Ca!D13</f>
        <v>32.984976235041472</v>
      </c>
      <c r="Q63" s="476">
        <f t="shared" si="136"/>
        <v>0.19797133959952889</v>
      </c>
      <c r="R63" s="473">
        <f t="shared" si="137"/>
        <v>265.31296269910479</v>
      </c>
      <c r="S63" s="475">
        <f t="shared" si="138"/>
        <v>265.64056455091543</v>
      </c>
      <c r="T63" s="475">
        <f t="shared" si="139"/>
        <v>265.51093403870431</v>
      </c>
      <c r="U63" s="475">
        <f t="shared" si="140"/>
        <v>6.1700663993588471E-2</v>
      </c>
      <c r="V63" s="475">
        <f t="shared" si="141"/>
        <v>2.440556273593002E-2</v>
      </c>
      <c r="W63" s="472">
        <f t="shared" si="142"/>
        <v>-1.5274784302650957</v>
      </c>
      <c r="X63" s="477">
        <f t="shared" si="143"/>
        <v>56.83216560509554</v>
      </c>
      <c r="Y63" s="478">
        <f t="shared" ref="Y63:AA63" si="152">H63*$E63/1000</f>
        <v>3.6545724805754363</v>
      </c>
      <c r="Z63" s="478">
        <f t="shared" si="152"/>
        <v>4.04498426902585</v>
      </c>
      <c r="AA63" s="478">
        <f t="shared" si="152"/>
        <v>3.7241810031173355</v>
      </c>
      <c r="AB63" s="478">
        <f t="shared" ref="AB63:AF63" si="153">L63*$E63/1000</f>
        <v>4.954867633143615</v>
      </c>
      <c r="AC63" s="478">
        <f t="shared" si="153"/>
        <v>3.2663744690989986</v>
      </c>
      <c r="AD63" s="478">
        <f t="shared" si="153"/>
        <v>0.35757204294068773</v>
      </c>
      <c r="AE63" s="478">
        <f t="shared" si="153"/>
        <v>0.58941947075092183</v>
      </c>
      <c r="AF63" s="478">
        <f t="shared" si="153"/>
        <v>1.8746076318700178</v>
      </c>
      <c r="AG63" s="479">
        <f t="shared" si="146"/>
        <v>1.590060205563514</v>
      </c>
      <c r="AH63" s="480"/>
      <c r="AI63" s="459">
        <f t="shared" si="147"/>
        <v>530.95352725002022</v>
      </c>
      <c r="AJ63" s="301"/>
      <c r="AK63" s="301"/>
    </row>
    <row r="64" spans="1:37" ht="12.75" hidden="1" customHeight="1">
      <c r="A64" s="447">
        <v>61</v>
      </c>
      <c r="B64" s="460">
        <v>5</v>
      </c>
      <c r="C64" s="483">
        <v>10</v>
      </c>
      <c r="D64" s="472">
        <f>測定日数!D14</f>
        <v>29</v>
      </c>
      <c r="E64" s="473">
        <f>mm!D14</f>
        <v>111.4</v>
      </c>
      <c r="F64" s="474">
        <f>pH!D14</f>
        <v>5</v>
      </c>
      <c r="G64" s="474">
        <f>EC!D14</f>
        <v>1.84</v>
      </c>
      <c r="H64" s="475">
        <f>'SO4'!D14</f>
        <v>21.13</v>
      </c>
      <c r="I64" s="475">
        <f>'NO3'!D14</f>
        <v>41.13</v>
      </c>
      <c r="J64" s="475">
        <f>Cl!D14</f>
        <v>25.1</v>
      </c>
      <c r="K64" s="475">
        <f>H!D14</f>
        <v>10</v>
      </c>
      <c r="L64" s="475">
        <f>'NH4'!D14</f>
        <v>47.67</v>
      </c>
      <c r="M64" s="475">
        <f>Na!D14</f>
        <v>20.440000000000001</v>
      </c>
      <c r="N64" s="475">
        <f>K!D14</f>
        <v>3.58</v>
      </c>
      <c r="O64" s="475">
        <f>Mg!D14</f>
        <v>4.1100000000000003</v>
      </c>
      <c r="P64" s="472">
        <f>Ca!D14</f>
        <v>13.22</v>
      </c>
      <c r="Q64" s="476">
        <f t="shared" si="136"/>
        <v>0.55388765426719466</v>
      </c>
      <c r="R64" s="473">
        <f t="shared" si="137"/>
        <v>108.49000000000001</v>
      </c>
      <c r="S64" s="475">
        <f t="shared" si="138"/>
        <v>116.35</v>
      </c>
      <c r="T64" s="475">
        <f t="shared" si="139"/>
        <v>109.04388765426721</v>
      </c>
      <c r="U64" s="475">
        <f t="shared" si="140"/>
        <v>3.4958192492438998</v>
      </c>
      <c r="V64" s="475">
        <f t="shared" si="141"/>
        <v>3.2414864581153449</v>
      </c>
      <c r="W64" s="472">
        <f t="shared" si="142"/>
        <v>0.38946096677116232</v>
      </c>
      <c r="X64" s="477">
        <f t="shared" si="143"/>
        <v>111.4</v>
      </c>
      <c r="Y64" s="478">
        <f t="shared" ref="Y64:AA64" si="154">H64*$E64/1000</f>
        <v>2.353882</v>
      </c>
      <c r="Z64" s="478">
        <f t="shared" si="154"/>
        <v>4.5818820000000002</v>
      </c>
      <c r="AA64" s="478">
        <f t="shared" si="154"/>
        <v>2.7961400000000003</v>
      </c>
      <c r="AB64" s="478">
        <f t="shared" ref="AB64:AF64" si="155">L64*$E64/1000</f>
        <v>5.3104380000000004</v>
      </c>
      <c r="AC64" s="478">
        <f t="shared" si="155"/>
        <v>2.2770160000000002</v>
      </c>
      <c r="AD64" s="478">
        <f t="shared" si="155"/>
        <v>0.398812</v>
      </c>
      <c r="AE64" s="478">
        <f t="shared" si="155"/>
        <v>0.45785400000000004</v>
      </c>
      <c r="AF64" s="478">
        <f t="shared" si="155"/>
        <v>1.4727080000000001</v>
      </c>
      <c r="AG64" s="479">
        <f t="shared" si="146"/>
        <v>1.1140000000000001</v>
      </c>
      <c r="AH64" s="480"/>
      <c r="AI64" s="459">
        <f t="shared" si="147"/>
        <v>224.84</v>
      </c>
      <c r="AJ64" s="301"/>
      <c r="AK64" s="301"/>
    </row>
    <row r="65" spans="1:37" ht="12.75" hidden="1" customHeight="1">
      <c r="A65" s="447">
        <v>62</v>
      </c>
      <c r="B65" s="460">
        <v>5</v>
      </c>
      <c r="C65" s="483">
        <v>11</v>
      </c>
      <c r="D65" s="472">
        <f>測定日数!D15</f>
        <v>28</v>
      </c>
      <c r="E65" s="473">
        <f>mm!D15</f>
        <v>143.31210191082803</v>
      </c>
      <c r="F65" s="474">
        <f>pH!D15</f>
        <v>4.8600000000000003</v>
      </c>
      <c r="G65" s="474">
        <f>EC!D15</f>
        <v>1.4</v>
      </c>
      <c r="H65" s="475">
        <f>'SO4'!D15</f>
        <v>16.135748490526755</v>
      </c>
      <c r="I65" s="475">
        <f>'NO3'!D15</f>
        <v>23.060796645702307</v>
      </c>
      <c r="J65" s="475">
        <f>Cl!D15</f>
        <v>18.899858956276443</v>
      </c>
      <c r="K65" s="475">
        <f>H!D15</f>
        <v>13.803842646028839</v>
      </c>
      <c r="L65" s="475">
        <f>'NH4'!D15</f>
        <v>26.053215077605323</v>
      </c>
      <c r="M65" s="475">
        <f>Na!D15</f>
        <v>15.6589821661592</v>
      </c>
      <c r="N65" s="475">
        <f>K!D15</f>
        <v>0.76726342710997442</v>
      </c>
      <c r="O65" s="475">
        <f>Mg!D15</f>
        <v>1.6447368421052631</v>
      </c>
      <c r="P65" s="472">
        <f>Ca!D15</f>
        <v>5.9880239520958085</v>
      </c>
      <c r="Q65" s="476">
        <f t="shared" si="136"/>
        <v>0.40125613459273951</v>
      </c>
      <c r="R65" s="473">
        <f t="shared" si="137"/>
        <v>74.23215258303226</v>
      </c>
      <c r="S65" s="475">
        <f t="shared" si="138"/>
        <v>71.54882490530548</v>
      </c>
      <c r="T65" s="475">
        <f t="shared" si="139"/>
        <v>74.633408717625002</v>
      </c>
      <c r="U65" s="475">
        <f t="shared" si="140"/>
        <v>-1.8406569388941314</v>
      </c>
      <c r="V65" s="475">
        <f t="shared" si="141"/>
        <v>-2.110094869856789</v>
      </c>
      <c r="W65" s="472">
        <f t="shared" si="142"/>
        <v>0.52277597266604869</v>
      </c>
      <c r="X65" s="477">
        <f t="shared" si="143"/>
        <v>143.31210191082803</v>
      </c>
      <c r="Y65" s="478">
        <f t="shared" ref="Y65:AA65" si="156">H65*$E65/1000</f>
        <v>2.3124480320818597</v>
      </c>
      <c r="Z65" s="478">
        <f t="shared" si="156"/>
        <v>3.3048912390337706</v>
      </c>
      <c r="AA65" s="478">
        <f t="shared" si="156"/>
        <v>2.7085785128421658</v>
      </c>
      <c r="AB65" s="478">
        <f t="shared" ref="AB65:AF65" si="157">L65*$E65/1000</f>
        <v>3.7337410143064953</v>
      </c>
      <c r="AC65" s="478">
        <f t="shared" si="157"/>
        <v>2.2441216480164461</v>
      </c>
      <c r="AD65" s="478">
        <f t="shared" si="157"/>
        <v>0.10995813445843583</v>
      </c>
      <c r="AE65" s="478">
        <f t="shared" si="157"/>
        <v>0.23571069393228294</v>
      </c>
      <c r="AF65" s="478">
        <f t="shared" si="157"/>
        <v>0.85815629886723377</v>
      </c>
      <c r="AG65" s="479">
        <f t="shared" si="146"/>
        <v>1.978257704048719</v>
      </c>
      <c r="AH65" s="480"/>
      <c r="AI65" s="459">
        <f t="shared" si="147"/>
        <v>145.78097748833773</v>
      </c>
      <c r="AJ65" s="301"/>
      <c r="AK65" s="301"/>
    </row>
    <row r="66" spans="1:37" ht="12.75" hidden="1" customHeight="1">
      <c r="A66" s="447">
        <v>63</v>
      </c>
      <c r="B66" s="460">
        <v>5</v>
      </c>
      <c r="C66" s="483">
        <v>12</v>
      </c>
      <c r="D66" s="472">
        <f>測定日数!D16</f>
        <v>28</v>
      </c>
      <c r="E66" s="473">
        <f>mm!D16</f>
        <v>258.91719745222929</v>
      </c>
      <c r="F66" s="474">
        <f>pH!D16</f>
        <v>4.4452999128204862</v>
      </c>
      <c r="G66" s="474">
        <f>EC!D16</f>
        <v>2.6916851168511684</v>
      </c>
      <c r="H66" s="475">
        <f>'SO4'!D16</f>
        <v>27.441592342219483</v>
      </c>
      <c r="I66" s="475">
        <f>'NO3'!D16</f>
        <v>69.155611730282757</v>
      </c>
      <c r="J66" s="475">
        <f>Cl!D16</f>
        <v>24.218230898811097</v>
      </c>
      <c r="K66" s="475">
        <f>H!D16</f>
        <v>35.867415776956605</v>
      </c>
      <c r="L66" s="475">
        <f>'NH4'!D16</f>
        <v>92.562516534256261</v>
      </c>
      <c r="M66" s="475">
        <f>Na!D16</f>
        <v>14.540254145473163</v>
      </c>
      <c r="N66" s="475">
        <f>K!D16</f>
        <v>3.3609850164997805</v>
      </c>
      <c r="O66" s="475">
        <f>Mg!D16</f>
        <v>3.1742416189593987</v>
      </c>
      <c r="P66" s="472">
        <f>Ca!D16</f>
        <v>11.45709810391517</v>
      </c>
      <c r="Q66" s="476">
        <f t="shared" si="136"/>
        <v>0.15442641803679807</v>
      </c>
      <c r="R66" s="473">
        <f t="shared" si="137"/>
        <v>148.25702731353283</v>
      </c>
      <c r="S66" s="475">
        <f t="shared" si="138"/>
        <v>175.59385091893495</v>
      </c>
      <c r="T66" s="475">
        <f t="shared" si="139"/>
        <v>148.41145373156962</v>
      </c>
      <c r="U66" s="475">
        <f t="shared" si="140"/>
        <v>8.4411763076273338</v>
      </c>
      <c r="V66" s="475">
        <f t="shared" si="141"/>
        <v>8.3894914056071439</v>
      </c>
      <c r="W66" s="472">
        <f t="shared" si="142"/>
        <v>10.471597100116977</v>
      </c>
      <c r="X66" s="477">
        <f t="shared" si="143"/>
        <v>258.91719745222929</v>
      </c>
      <c r="Y66" s="478">
        <f t="shared" ref="Y66:AA66" si="158">H66*$E66/1000</f>
        <v>7.1051001828740254</v>
      </c>
      <c r="Z66" s="478">
        <f t="shared" si="158"/>
        <v>17.905577177299325</v>
      </c>
      <c r="AA66" s="478">
        <f t="shared" si="158"/>
        <v>6.2705164715711534</v>
      </c>
      <c r="AB66" s="478">
        <f t="shared" ref="AB66:AF66" si="159">L66*$E66/1000</f>
        <v>23.966027370175265</v>
      </c>
      <c r="AC66" s="478">
        <f t="shared" si="159"/>
        <v>3.7647218535890707</v>
      </c>
      <c r="AD66" s="478">
        <f t="shared" si="159"/>
        <v>0.87021682115105781</v>
      </c>
      <c r="AE66" s="478">
        <f t="shared" si="159"/>
        <v>0.82186574401719459</v>
      </c>
      <c r="AF66" s="478">
        <f t="shared" si="159"/>
        <v>2.9664397320009659</v>
      </c>
      <c r="AG66" s="479">
        <f t="shared" si="146"/>
        <v>9.2866907728234764</v>
      </c>
      <c r="AH66" s="480"/>
      <c r="AI66" s="459">
        <f t="shared" si="147"/>
        <v>323.85087823246778</v>
      </c>
      <c r="AJ66" s="301"/>
      <c r="AK66" s="301"/>
    </row>
    <row r="67" spans="1:37" ht="12.75" hidden="1" customHeight="1">
      <c r="A67" s="447">
        <v>64</v>
      </c>
      <c r="B67" s="460">
        <v>5</v>
      </c>
      <c r="C67" s="483">
        <v>14</v>
      </c>
      <c r="D67" s="472">
        <f>測定日数!D18</f>
        <v>28</v>
      </c>
      <c r="E67" s="473">
        <f>mm!D18</f>
        <v>93.765286624203824</v>
      </c>
      <c r="F67" s="474">
        <f>pH!D18</f>
        <v>4.4800000000000004</v>
      </c>
      <c r="G67" s="474">
        <f>EC!D18</f>
        <v>2.472</v>
      </c>
      <c r="H67" s="475">
        <f>'SO4'!D18</f>
        <v>23.526962315219652</v>
      </c>
      <c r="I67" s="475">
        <f>'NO3'!D18</f>
        <v>49.669408159974196</v>
      </c>
      <c r="J67" s="475">
        <f>Cl!D18</f>
        <v>14.950634696755994</v>
      </c>
      <c r="K67" s="475">
        <f>H!D18</f>
        <v>33.113112148259084</v>
      </c>
      <c r="L67" s="475">
        <f>'NH4'!D18</f>
        <v>56.5410199556541</v>
      </c>
      <c r="M67" s="475">
        <f>Na!D18</f>
        <v>9.1423595994775795</v>
      </c>
      <c r="N67" s="475">
        <f>K!D18</f>
        <v>1.2787723785166241</v>
      </c>
      <c r="O67" s="475">
        <f>Mg!D18</f>
        <v>1.6460905349794239</v>
      </c>
      <c r="P67" s="472">
        <f>Ca!D18</f>
        <v>8.732534930139721</v>
      </c>
      <c r="Q67" s="476">
        <f t="shared" si="136"/>
        <v>0.16727139744136532</v>
      </c>
      <c r="R67" s="473">
        <f t="shared" si="137"/>
        <v>111.67396748716949</v>
      </c>
      <c r="S67" s="475">
        <f t="shared" si="138"/>
        <v>120.83251501214566</v>
      </c>
      <c r="T67" s="475">
        <f t="shared" si="139"/>
        <v>111.84123888461086</v>
      </c>
      <c r="U67" s="475">
        <f t="shared" si="140"/>
        <v>3.9390503983058398</v>
      </c>
      <c r="V67" s="475">
        <f t="shared" si="141"/>
        <v>3.8643276162228721</v>
      </c>
      <c r="W67" s="472">
        <f t="shared" si="142"/>
        <v>2.4539168965254308</v>
      </c>
      <c r="X67" s="477">
        <f t="shared" si="143"/>
        <v>93.765286624203824</v>
      </c>
      <c r="Y67" s="478">
        <f t="shared" ref="Y67:AA67" si="160">H67*$E67/1000</f>
        <v>2.2060123648834127</v>
      </c>
      <c r="Z67" s="478">
        <f t="shared" si="160"/>
        <v>4.6572662925745494</v>
      </c>
      <c r="AA67" s="478">
        <f t="shared" si="160"/>
        <v>1.4018505475550924</v>
      </c>
      <c r="AB67" s="478">
        <f t="shared" ref="AB67:AF67" si="161">L67*$E67/1000</f>
        <v>5.3015849421667349</v>
      </c>
      <c r="AC67" s="478">
        <f t="shared" si="161"/>
        <v>0.85723596826655646</v>
      </c>
      <c r="AD67" s="478">
        <f t="shared" si="161"/>
        <v>0.11990445859872613</v>
      </c>
      <c r="AE67" s="478">
        <f t="shared" si="161"/>
        <v>0.1543461508217347</v>
      </c>
      <c r="AF67" s="478">
        <f t="shared" si="161"/>
        <v>0.81880864068042258</v>
      </c>
      <c r="AG67" s="479">
        <f t="shared" si="146"/>
        <v>3.1048604516009188</v>
      </c>
      <c r="AH67" s="480"/>
      <c r="AI67" s="459">
        <f t="shared" si="147"/>
        <v>232.50648249931515</v>
      </c>
      <c r="AJ67" s="301"/>
      <c r="AK67" s="301"/>
    </row>
    <row r="68" spans="1:37" ht="12.75" hidden="1" customHeight="1">
      <c r="A68" s="447">
        <v>65</v>
      </c>
      <c r="B68" s="460">
        <v>5</v>
      </c>
      <c r="C68" s="483">
        <v>15</v>
      </c>
      <c r="D68" s="472">
        <f>測定日数!D19</f>
        <v>30</v>
      </c>
      <c r="E68" s="473">
        <f>mm!D19</f>
        <v>89.808917197452232</v>
      </c>
      <c r="F68" s="474">
        <f>pH!D19</f>
        <v>5.05</v>
      </c>
      <c r="G68" s="474">
        <f>EC!D19</f>
        <v>1.7739999999999998</v>
      </c>
      <c r="H68" s="475">
        <f>'SO4'!D19</f>
        <v>30.582355160434172</v>
      </c>
      <c r="I68" s="475">
        <f>'NO3'!D19</f>
        <v>71.561466522818506</v>
      </c>
      <c r="J68" s="475">
        <f>Cl!D19</f>
        <v>24.578005748447744</v>
      </c>
      <c r="K68" s="475">
        <f>H!D19</f>
        <v>8.9125093813374612</v>
      </c>
      <c r="L68" s="475">
        <f>'NH4'!D19</f>
        <v>34.631347916969709</v>
      </c>
      <c r="M68" s="475">
        <f>Na!D19</f>
        <v>4.4251254226545234</v>
      </c>
      <c r="N68" s="475">
        <f>K!D19</f>
        <v>1.3307757885763001</v>
      </c>
      <c r="O68" s="475">
        <f>Mg!D19</f>
        <v>0.99461127108185954</v>
      </c>
      <c r="P68" s="472">
        <f>Ca!D19</f>
        <v>3.36768130405855</v>
      </c>
      <c r="Q68" s="476">
        <f t="shared" si="136"/>
        <v>0.62147216969781782</v>
      </c>
      <c r="R68" s="473">
        <f t="shared" si="137"/>
        <v>157.30418259213459</v>
      </c>
      <c r="S68" s="475">
        <f t="shared" si="138"/>
        <v>58.024343659818811</v>
      </c>
      <c r="T68" s="475">
        <f t="shared" si="139"/>
        <v>157.92565476183242</v>
      </c>
      <c r="U68" s="475">
        <f t="shared" si="140"/>
        <v>-46.10621762959061</v>
      </c>
      <c r="V68" s="475">
        <f t="shared" si="141"/>
        <v>-46.261315967667755</v>
      </c>
      <c r="W68" s="472">
        <f t="shared" si="142"/>
        <v>1.7597497281590218</v>
      </c>
      <c r="X68" s="477">
        <f t="shared" si="143"/>
        <v>89.808917197452232</v>
      </c>
      <c r="Y68" s="478">
        <f t="shared" ref="Y68:AA68" si="162">H68*$E68/1000</f>
        <v>2.7465682023065088</v>
      </c>
      <c r="Z68" s="478">
        <f t="shared" si="162"/>
        <v>6.426857821476057</v>
      </c>
      <c r="AA68" s="478">
        <f t="shared" si="162"/>
        <v>2.2073240831408483</v>
      </c>
      <c r="AB68" s="478">
        <f t="shared" ref="AB68:AF68" si="163">L68*$E68/1000</f>
        <v>3.1102038575112925</v>
      </c>
      <c r="AC68" s="478">
        <f t="shared" si="163"/>
        <v>0.39741572267152087</v>
      </c>
      <c r="AD68" s="478">
        <f t="shared" si="163"/>
        <v>0.11951553260462314</v>
      </c>
      <c r="AE68" s="478">
        <f t="shared" si="163"/>
        <v>8.9324961288243437E-2</v>
      </c>
      <c r="AF68" s="478">
        <f t="shared" si="163"/>
        <v>0.30244781138360233</v>
      </c>
      <c r="AG68" s="479">
        <f t="shared" si="146"/>
        <v>0.80042281705005225</v>
      </c>
      <c r="AH68" s="480"/>
      <c r="AI68" s="459">
        <f t="shared" si="147"/>
        <v>215.32852625195341</v>
      </c>
      <c r="AJ68" s="301"/>
      <c r="AK68" s="301"/>
    </row>
    <row r="69" spans="1:37" ht="12.75" hidden="1" customHeight="1">
      <c r="A69" s="447">
        <v>66</v>
      </c>
      <c r="B69" s="460">
        <v>5</v>
      </c>
      <c r="C69" s="483">
        <v>16</v>
      </c>
      <c r="D69" s="472">
        <f>測定日数!D20</f>
        <v>34</v>
      </c>
      <c r="E69" s="473">
        <f>mm!D20</f>
        <v>214.96815286624201</v>
      </c>
      <c r="F69" s="474">
        <f>pH!D20</f>
        <v>4.92</v>
      </c>
      <c r="G69" s="474">
        <f>EC!D20</f>
        <v>1.623</v>
      </c>
      <c r="H69" s="475">
        <f>'SO4'!D20</f>
        <v>15.799558171960587</v>
      </c>
      <c r="I69" s="475">
        <f>'NO3'!D20</f>
        <v>12.05004081291494</v>
      </c>
      <c r="J69" s="475">
        <f>Cl!D20</f>
        <v>58.425635004081947</v>
      </c>
      <c r="K69" s="475">
        <f>H!D20</f>
        <v>12.022644346174133</v>
      </c>
      <c r="L69" s="475">
        <f>'NH4'!D20</f>
        <v>17.445845385157131</v>
      </c>
      <c r="M69" s="475">
        <f>Na!D20</f>
        <v>44.007948565295791</v>
      </c>
      <c r="N69" s="475">
        <f>K!D20</f>
        <v>1.3307757885763001</v>
      </c>
      <c r="O69" s="475">
        <f>Mg!D20</f>
        <v>5.520429004058613</v>
      </c>
      <c r="P69" s="472">
        <f>Ca!D20</f>
        <v>5.8626912840984708</v>
      </c>
      <c r="Q69" s="476">
        <f t="shared" si="136"/>
        <v>0.46070368408049417</v>
      </c>
      <c r="R69" s="473">
        <f t="shared" si="137"/>
        <v>102.07479216091805</v>
      </c>
      <c r="S69" s="475">
        <f t="shared" si="138"/>
        <v>97.57345466151753</v>
      </c>
      <c r="T69" s="475">
        <f t="shared" si="139"/>
        <v>102.53549584499855</v>
      </c>
      <c r="U69" s="475">
        <f t="shared" si="140"/>
        <v>-2.2546341232858151</v>
      </c>
      <c r="V69" s="475">
        <f t="shared" si="141"/>
        <v>-2.4796697853449805</v>
      </c>
      <c r="W69" s="472">
        <f t="shared" si="142"/>
        <v>2.099868525045451</v>
      </c>
      <c r="X69" s="477">
        <f t="shared" si="143"/>
        <v>214.96815286624201</v>
      </c>
      <c r="Y69" s="478">
        <f t="shared" ref="Y69:AA69" si="164">H69*$E69/1000</f>
        <v>3.3964018363291064</v>
      </c>
      <c r="Z69" s="478">
        <f t="shared" si="164"/>
        <v>2.5903750155151539</v>
      </c>
      <c r="AA69" s="478">
        <f t="shared" si="164"/>
        <v>12.559650836864748</v>
      </c>
      <c r="AB69" s="478">
        <f t="shared" ref="AB69:AF69" si="165">L69*$E69/1000</f>
        <v>3.7503011576372809</v>
      </c>
      <c r="AC69" s="478">
        <f t="shared" si="165"/>
        <v>9.4603074145142223</v>
      </c>
      <c r="AD69" s="478">
        <f t="shared" si="165"/>
        <v>0.28607441314936383</v>
      </c>
      <c r="AE69" s="478">
        <f t="shared" si="165"/>
        <v>1.186716426031708</v>
      </c>
      <c r="AF69" s="478">
        <f t="shared" si="165"/>
        <v>1.2602919161676649</v>
      </c>
      <c r="AG69" s="479">
        <f t="shared" si="146"/>
        <v>2.5844856476648213</v>
      </c>
      <c r="AH69" s="480"/>
      <c r="AI69" s="459">
        <f t="shared" si="147"/>
        <v>199.64824682243557</v>
      </c>
      <c r="AJ69" s="301"/>
      <c r="AK69" s="301"/>
    </row>
    <row r="70" spans="1:37" ht="12.75" hidden="1" customHeight="1">
      <c r="A70" s="447">
        <v>67</v>
      </c>
      <c r="B70" s="460">
        <v>5</v>
      </c>
      <c r="C70" s="483">
        <v>17</v>
      </c>
      <c r="D70" s="472">
        <f>測定日数!D21</f>
        <v>28</v>
      </c>
      <c r="E70" s="473">
        <f>mm!D21</f>
        <v>102.51592356687897</v>
      </c>
      <c r="F70" s="474">
        <f>pH!D21</f>
        <v>5.45</v>
      </c>
      <c r="G70" s="474">
        <f>EC!D21</f>
        <v>1.1599999999999999</v>
      </c>
      <c r="H70" s="475">
        <f>'SO4'!D21</f>
        <v>24.7</v>
      </c>
      <c r="I70" s="475">
        <f>'NO3'!D21</f>
        <v>22.6</v>
      </c>
      <c r="J70" s="475">
        <f>Cl!D21</f>
        <v>41.8</v>
      </c>
      <c r="K70" s="475">
        <f>H!D21</f>
        <v>3.5481338923357533</v>
      </c>
      <c r="L70" s="475">
        <f>'NH4'!D21</f>
        <v>49.5</v>
      </c>
      <c r="M70" s="475">
        <f>Na!D21</f>
        <v>24.1</v>
      </c>
      <c r="N70" s="475">
        <f>K!D21</f>
        <v>1.17</v>
      </c>
      <c r="O70" s="475">
        <f>Mg!D21</f>
        <v>4.91</v>
      </c>
      <c r="P70" s="472">
        <f>Ca!D21</f>
        <v>8.65</v>
      </c>
      <c r="Q70" s="476">
        <f t="shared" si="136"/>
        <v>1.5610675106247693</v>
      </c>
      <c r="R70" s="473">
        <f t="shared" si="137"/>
        <v>113.8</v>
      </c>
      <c r="S70" s="475">
        <f t="shared" si="138"/>
        <v>105.43813389233576</v>
      </c>
      <c r="T70" s="475">
        <f t="shared" si="139"/>
        <v>115.36106751062476</v>
      </c>
      <c r="U70" s="475">
        <f t="shared" si="140"/>
        <v>-3.8140564140044249</v>
      </c>
      <c r="V70" s="475">
        <f t="shared" si="141"/>
        <v>-4.4940985090700414</v>
      </c>
      <c r="W70" s="472">
        <f t="shared" si="142"/>
        <v>17.401342038413436</v>
      </c>
      <c r="X70" s="477">
        <f t="shared" si="143"/>
        <v>102.51592356687897</v>
      </c>
      <c r="Y70" s="478">
        <f t="shared" ref="Y70:AA70" si="166">H70*$E70/1000</f>
        <v>2.5321433121019106</v>
      </c>
      <c r="Z70" s="478">
        <f t="shared" si="166"/>
        <v>2.3168598726114649</v>
      </c>
      <c r="AA70" s="478">
        <f t="shared" si="166"/>
        <v>4.2851656050955409</v>
      </c>
      <c r="AB70" s="478">
        <f t="shared" ref="AB70:AF70" si="167">L70*$E70/1000</f>
        <v>5.0745382165605086</v>
      </c>
      <c r="AC70" s="478">
        <f t="shared" si="167"/>
        <v>2.4706337579617834</v>
      </c>
      <c r="AD70" s="478">
        <f t="shared" si="167"/>
        <v>0.11994363057324839</v>
      </c>
      <c r="AE70" s="478">
        <f t="shared" si="167"/>
        <v>0.50335318471337576</v>
      </c>
      <c r="AF70" s="478">
        <f t="shared" si="167"/>
        <v>0.8867627388535031</v>
      </c>
      <c r="AG70" s="479">
        <f t="shared" si="146"/>
        <v>0.36374022291174485</v>
      </c>
      <c r="AH70" s="480"/>
      <c r="AI70" s="459">
        <f t="shared" si="147"/>
        <v>219.23813389233575</v>
      </c>
      <c r="AJ70" s="301"/>
      <c r="AK70" s="301"/>
    </row>
    <row r="71" spans="1:37" ht="12.75" hidden="1" customHeight="1">
      <c r="A71" s="447">
        <v>68</v>
      </c>
      <c r="B71" s="460">
        <v>5</v>
      </c>
      <c r="C71" s="483">
        <v>18</v>
      </c>
      <c r="D71" s="472">
        <f>測定日数!D22</f>
        <v>28</v>
      </c>
      <c r="E71" s="473">
        <f>mm!D22</f>
        <v>26.433121019108281</v>
      </c>
      <c r="F71" s="474">
        <f>pH!D22</f>
        <v>5.7985424547021003</v>
      </c>
      <c r="G71" s="474">
        <f>EC!D22</f>
        <v>3.49</v>
      </c>
      <c r="H71" s="475">
        <f>'SO4'!D22</f>
        <v>47.733433734939759</v>
      </c>
      <c r="I71" s="475">
        <f>'NO3'!D22</f>
        <v>51.502137582588418</v>
      </c>
      <c r="J71" s="475">
        <f>Cl!D22</f>
        <v>70.464084830152757</v>
      </c>
      <c r="K71" s="475">
        <f>H!D22</f>
        <v>1.5902212232511665</v>
      </c>
      <c r="L71" s="475">
        <f>'NH4'!D22</f>
        <v>68.181818181818187</v>
      </c>
      <c r="M71" s="475">
        <f>Na!D22</f>
        <v>59.024080649983475</v>
      </c>
      <c r="N71" s="475">
        <f>K!D22</f>
        <v>2.0460358056265986</v>
      </c>
      <c r="O71" s="475">
        <f>Mg!D22</f>
        <v>8.6419753086419746</v>
      </c>
      <c r="P71" s="472">
        <f>Ca!D22</f>
        <v>31.67082294264339</v>
      </c>
      <c r="Q71" s="476">
        <f t="shared" si="136"/>
        <v>3.4830855365820468</v>
      </c>
      <c r="R71" s="473">
        <f t="shared" si="137"/>
        <v>217.43308988262069</v>
      </c>
      <c r="S71" s="475">
        <f t="shared" si="138"/>
        <v>211.46775236325013</v>
      </c>
      <c r="T71" s="475">
        <f t="shared" si="139"/>
        <v>220.91617541920274</v>
      </c>
      <c r="U71" s="475">
        <f t="shared" si="140"/>
        <v>-1.3908430415137509</v>
      </c>
      <c r="V71" s="475">
        <f t="shared" si="141"/>
        <v>-2.1851929382320709</v>
      </c>
      <c r="W71" s="472">
        <f t="shared" si="142"/>
        <v>-7.4173678166879489</v>
      </c>
      <c r="X71" s="477">
        <f t="shared" si="143"/>
        <v>26.433121019108281</v>
      </c>
      <c r="Y71" s="478">
        <f t="shared" ref="Y71:AA71" si="168">H71*$E71/1000</f>
        <v>1.2617436305732486</v>
      </c>
      <c r="Z71" s="478">
        <f t="shared" si="168"/>
        <v>1.3613622354633244</v>
      </c>
      <c r="AA71" s="478">
        <f t="shared" si="168"/>
        <v>1.8625856818161399</v>
      </c>
      <c r="AB71" s="478">
        <f t="shared" ref="AB71:AF71" si="169">L71*$E71/1000</f>
        <v>1.8022582513028373</v>
      </c>
      <c r="AC71" s="478">
        <f t="shared" si="169"/>
        <v>1.5601906668626204</v>
      </c>
      <c r="AD71" s="478">
        <f t="shared" si="169"/>
        <v>5.4083112059556591E-2</v>
      </c>
      <c r="AE71" s="478">
        <f t="shared" si="169"/>
        <v>0.22843437917747894</v>
      </c>
      <c r="AF71" s="478">
        <f t="shared" si="169"/>
        <v>0.83715869561764378</v>
      </c>
      <c r="AG71" s="479">
        <f t="shared" si="146"/>
        <v>4.2034510041352488E-2</v>
      </c>
      <c r="AH71" s="480"/>
      <c r="AI71" s="459">
        <f t="shared" si="147"/>
        <v>428.90084224587082</v>
      </c>
      <c r="AJ71" s="301"/>
      <c r="AK71" s="301"/>
    </row>
    <row r="72" spans="1:37" ht="12.75" hidden="1" customHeight="1">
      <c r="A72" s="447">
        <v>69</v>
      </c>
      <c r="B72" s="460">
        <v>5</v>
      </c>
      <c r="C72" s="483">
        <v>19</v>
      </c>
      <c r="D72" s="472">
        <f>測定日数!D23</f>
        <v>28</v>
      </c>
      <c r="E72" s="473">
        <f>mm!D23</f>
        <v>40.074779146435134</v>
      </c>
      <c r="F72" s="474">
        <f>pH!D23</f>
        <v>5.14</v>
      </c>
      <c r="G72" s="474">
        <f>EC!D23</f>
        <v>1.7572656569791238</v>
      </c>
      <c r="H72" s="475">
        <f>'SO4'!D23</f>
        <v>18.910484467469804</v>
      </c>
      <c r="I72" s="475">
        <f>'NO3'!D23</f>
        <v>30.084018980936438</v>
      </c>
      <c r="J72" s="475">
        <f>Cl!D23</f>
        <v>30.210706341346878</v>
      </c>
      <c r="K72" s="475">
        <f>H!D23</f>
        <v>7.2443596007499069</v>
      </c>
      <c r="L72" s="475">
        <f>'NH4'!D23</f>
        <v>36.965662041607814</v>
      </c>
      <c r="M72" s="475">
        <f>Na!D23</f>
        <v>24.291470583679356</v>
      </c>
      <c r="N72" s="475">
        <f>K!D23</f>
        <v>1.6241619863269741</v>
      </c>
      <c r="O72" s="475">
        <f>Mg!D23</f>
        <v>4.2487302130564366</v>
      </c>
      <c r="P72" s="472">
        <f>Ca!D23</f>
        <v>12.284681557883008</v>
      </c>
      <c r="Q72" s="476">
        <f t="shared" si="136"/>
        <v>0.76457780230823791</v>
      </c>
      <c r="R72" s="473">
        <f t="shared" si="137"/>
        <v>98.115694257222927</v>
      </c>
      <c r="S72" s="475">
        <f t="shared" si="138"/>
        <v>103.19247775424292</v>
      </c>
      <c r="T72" s="475">
        <f t="shared" si="139"/>
        <v>98.880272059531165</v>
      </c>
      <c r="U72" s="475">
        <f t="shared" si="140"/>
        <v>2.5218963772274638</v>
      </c>
      <c r="V72" s="475">
        <f t="shared" si="141"/>
        <v>2.133986744222458</v>
      </c>
      <c r="W72" s="472">
        <f t="shared" si="142"/>
        <v>-4.7135576990211216</v>
      </c>
      <c r="X72" s="477">
        <f t="shared" si="143"/>
        <v>40.074779146435134</v>
      </c>
      <c r="Y72" s="478">
        <f t="shared" ref="Y72:AA72" si="170">H72*$E72/1000</f>
        <v>0.75783348858594435</v>
      </c>
      <c r="Z72" s="478">
        <f t="shared" si="170"/>
        <v>1.2056104164981902</v>
      </c>
      <c r="AA72" s="478">
        <f t="shared" si="170"/>
        <v>1.2106873844872834</v>
      </c>
      <c r="AB72" s="478">
        <f t="shared" ref="AB72:AF72" si="171">L72*$E72/1000</f>
        <v>1.4813907423191937</v>
      </c>
      <c r="AC72" s="478">
        <f t="shared" si="171"/>
        <v>0.97347531878307603</v>
      </c>
      <c r="AD72" s="478">
        <f t="shared" si="171"/>
        <v>6.5087932900088893E-2</v>
      </c>
      <c r="AE72" s="478">
        <f t="shared" si="171"/>
        <v>0.17026692494102297</v>
      </c>
      <c r="AF72" s="478">
        <f t="shared" si="171"/>
        <v>0.49230590031644622</v>
      </c>
      <c r="AG72" s="479">
        <f t="shared" si="146"/>
        <v>0.29031611105740951</v>
      </c>
      <c r="AH72" s="480"/>
      <c r="AI72" s="459">
        <f t="shared" si="147"/>
        <v>201.30817201146584</v>
      </c>
      <c r="AJ72" s="301"/>
      <c r="AK72" s="301"/>
    </row>
    <row r="73" spans="1:37" ht="12.75" hidden="1" customHeight="1">
      <c r="A73" s="447">
        <v>70</v>
      </c>
      <c r="B73" s="460">
        <v>5</v>
      </c>
      <c r="C73" s="483">
        <v>20</v>
      </c>
      <c r="D73" s="472">
        <f>測定日数!D24</f>
        <v>28</v>
      </c>
      <c r="E73" s="473">
        <f>mm!D24</f>
        <v>67.515923566878982</v>
      </c>
      <c r="F73" s="474">
        <f>pH!D24</f>
        <v>4.58</v>
      </c>
      <c r="G73" s="474">
        <f>EC!D24</f>
        <v>3.02</v>
      </c>
      <c r="H73" s="475">
        <f>'SO4'!D24</f>
        <v>30.4</v>
      </c>
      <c r="I73" s="475">
        <f>'NO3'!D24</f>
        <v>43.3</v>
      </c>
      <c r="J73" s="475">
        <f>Cl!D24</f>
        <v>56.4</v>
      </c>
      <c r="K73" s="475">
        <f>H!D24</f>
        <v>26.302679918953825</v>
      </c>
      <c r="L73" s="475">
        <f>'NH4'!D24</f>
        <v>77.7</v>
      </c>
      <c r="M73" s="475">
        <f>Na!D24</f>
        <v>27.7</v>
      </c>
      <c r="N73" s="475">
        <f>K!D24</f>
        <v>1.7</v>
      </c>
      <c r="O73" s="475">
        <f>Mg!D24</f>
        <v>3.5</v>
      </c>
      <c r="P73" s="472">
        <f>Ca!D24</f>
        <v>9.8000000000000007</v>
      </c>
      <c r="Q73" s="476">
        <f t="shared" si="136"/>
        <v>0.21058221290525647</v>
      </c>
      <c r="R73" s="473">
        <f t="shared" si="137"/>
        <v>160.5</v>
      </c>
      <c r="S73" s="475">
        <f t="shared" si="138"/>
        <v>160.00267991895385</v>
      </c>
      <c r="T73" s="475">
        <f t="shared" si="139"/>
        <v>160.71058221290525</v>
      </c>
      <c r="U73" s="475">
        <f t="shared" si="140"/>
        <v>-0.15516877461739578</v>
      </c>
      <c r="V73" s="475">
        <f t="shared" si="141"/>
        <v>-0.22072747763712897</v>
      </c>
      <c r="W73" s="472">
        <f t="shared" si="142"/>
        <v>4.9920708599801307E-2</v>
      </c>
      <c r="X73" s="477">
        <f t="shared" si="143"/>
        <v>67.515923566878982</v>
      </c>
      <c r="Y73" s="478">
        <f t="shared" ref="Y73:AA73" si="172">H73*$E73/1000</f>
        <v>2.0524840764331209</v>
      </c>
      <c r="Z73" s="478">
        <f t="shared" si="172"/>
        <v>2.9234394904458596</v>
      </c>
      <c r="AA73" s="478">
        <f t="shared" si="172"/>
        <v>3.8078980891719745</v>
      </c>
      <c r="AB73" s="478">
        <f t="shared" ref="AB73:AF73" si="173">L73*$E73/1000</f>
        <v>5.2459872611464968</v>
      </c>
      <c r="AC73" s="478">
        <f t="shared" si="173"/>
        <v>1.8701910828025476</v>
      </c>
      <c r="AD73" s="478">
        <f t="shared" si="173"/>
        <v>0.11477707006369427</v>
      </c>
      <c r="AE73" s="478">
        <f t="shared" si="173"/>
        <v>0.23630573248407644</v>
      </c>
      <c r="AF73" s="478">
        <f t="shared" si="173"/>
        <v>0.66165605095541413</v>
      </c>
      <c r="AG73" s="479">
        <f t="shared" si="146"/>
        <v>1.7758497270121691</v>
      </c>
      <c r="AH73" s="480"/>
      <c r="AI73" s="459">
        <f t="shared" si="147"/>
        <v>320.50267991895385</v>
      </c>
      <c r="AJ73" s="301"/>
      <c r="AK73" s="301"/>
    </row>
    <row r="74" spans="1:37" ht="12.75" hidden="1" customHeight="1">
      <c r="A74" s="447">
        <v>71</v>
      </c>
      <c r="B74" s="460">
        <v>5</v>
      </c>
      <c r="C74" s="483">
        <v>21</v>
      </c>
      <c r="D74" s="472">
        <f>測定日数!D25</f>
        <v>28</v>
      </c>
      <c r="E74" s="473">
        <f>mm!D25</f>
        <v>100.50556117290192</v>
      </c>
      <c r="F74" s="474"/>
      <c r="G74" s="474">
        <f>EC!D25</f>
        <v>1.434271629778672</v>
      </c>
      <c r="H74" s="475">
        <f>'SO4'!D25</f>
        <v>20.818181764862519</v>
      </c>
      <c r="I74" s="475">
        <f>'NO3'!D25</f>
        <v>31.714486279975972</v>
      </c>
      <c r="J74" s="475">
        <f>Cl!D25</f>
        <v>15.797234539723602</v>
      </c>
      <c r="K74" s="475"/>
      <c r="L74" s="475">
        <f>'NH4'!D25</f>
        <v>27.175911447351723</v>
      </c>
      <c r="M74" s="475">
        <f>Na!D25</f>
        <v>6.4677967180064151</v>
      </c>
      <c r="N74" s="475">
        <f>K!D25</f>
        <v>1.156177434961192</v>
      </c>
      <c r="O74" s="475">
        <f>Mg!D25</f>
        <v>1.8602460266639955</v>
      </c>
      <c r="P74" s="472">
        <f>Ca!D25</f>
        <v>6.7275157933629712</v>
      </c>
      <c r="Q74" s="476">
        <f t="shared" si="136"/>
        <v>5.5388765426719405E-6</v>
      </c>
      <c r="R74" s="473">
        <f t="shared" si="137"/>
        <v>89.148084349424607</v>
      </c>
      <c r="S74" s="475">
        <f t="shared" si="138"/>
        <v>51.975409240373253</v>
      </c>
      <c r="T74" s="475">
        <f t="shared" si="139"/>
        <v>89.148089888301143</v>
      </c>
      <c r="U74" s="475"/>
      <c r="V74" s="475"/>
      <c r="W74" s="472"/>
      <c r="X74" s="477">
        <f t="shared" si="143"/>
        <v>100.50556117290192</v>
      </c>
      <c r="Y74" s="478">
        <f t="shared" ref="Y74:AA74" si="174">H74*$E74/1000</f>
        <v>2.0923430408769814</v>
      </c>
      <c r="Z74" s="478">
        <f t="shared" si="174"/>
        <v>3.1874822408792838</v>
      </c>
      <c r="AA74" s="478">
        <f t="shared" si="174"/>
        <v>1.5877099223948696</v>
      </c>
      <c r="AB74" s="478">
        <f t="shared" ref="AB74:AF74" si="175">L74*$E74/1000</f>
        <v>2.731330230401174</v>
      </c>
      <c r="AC74" s="478">
        <f t="shared" si="175"/>
        <v>0.65004953869548798</v>
      </c>
      <c r="AD74" s="478">
        <f t="shared" si="175"/>
        <v>0.11620226191622091</v>
      </c>
      <c r="AE74" s="478">
        <f t="shared" si="175"/>
        <v>0.18696507082952593</v>
      </c>
      <c r="AF74" s="478">
        <f t="shared" si="175"/>
        <v>0.676152750111506</v>
      </c>
      <c r="AG74" s="479">
        <f t="shared" si="146"/>
        <v>0</v>
      </c>
      <c r="AH74" s="480"/>
      <c r="AI74" s="459">
        <f t="shared" si="147"/>
        <v>141.12349358979787</v>
      </c>
      <c r="AJ74" s="301"/>
      <c r="AK74" s="301"/>
    </row>
    <row r="75" spans="1:37" ht="12.75" hidden="1" customHeight="1">
      <c r="A75" s="447">
        <v>72</v>
      </c>
      <c r="B75" s="460">
        <v>5</v>
      </c>
      <c r="C75" s="483">
        <v>22</v>
      </c>
      <c r="D75" s="472">
        <f>測定日数!D26</f>
        <v>28</v>
      </c>
      <c r="E75" s="473">
        <f>mm!D26</f>
        <v>29.3</v>
      </c>
      <c r="F75" s="474">
        <f>pH!D26</f>
        <v>4.8499999999999996</v>
      </c>
      <c r="G75" s="474">
        <f>EC!D26</f>
        <v>2.6</v>
      </c>
      <c r="H75" s="475">
        <f>'SO4'!D26</f>
        <v>30.3</v>
      </c>
      <c r="I75" s="475">
        <f>'NO3'!D26</f>
        <v>59.1</v>
      </c>
      <c r="J75" s="475">
        <f>Cl!D26</f>
        <v>22.3</v>
      </c>
      <c r="K75" s="475">
        <f>H!D26</f>
        <v>14.125375446227558</v>
      </c>
      <c r="L75" s="475">
        <f>'NH4'!D26</f>
        <v>50.3</v>
      </c>
      <c r="M75" s="475">
        <f>Na!D26</f>
        <v>13.7</v>
      </c>
      <c r="N75" s="475">
        <f>K!D26</f>
        <v>2.2000000000000002</v>
      </c>
      <c r="O75" s="475">
        <f>Mg!D26</f>
        <v>5.3</v>
      </c>
      <c r="P75" s="472">
        <f>Ca!D26</f>
        <v>28.5</v>
      </c>
      <c r="Q75" s="476">
        <f t="shared" si="136"/>
        <v>0.39212242986087903</v>
      </c>
      <c r="R75" s="473">
        <f t="shared" si="137"/>
        <v>142</v>
      </c>
      <c r="S75" s="475">
        <f t="shared" si="138"/>
        <v>147.92537544622755</v>
      </c>
      <c r="T75" s="475">
        <f t="shared" si="139"/>
        <v>142.39212242986088</v>
      </c>
      <c r="U75" s="475">
        <f t="shared" ref="U75:U88" si="176">(S75-R75)/(R75+S75)*100</f>
        <v>2.0437588248726875</v>
      </c>
      <c r="V75" s="475">
        <f t="shared" ref="V75:V88" si="177">(S75-T75)/(S75+T75)*100</f>
        <v>1.9059316289396868</v>
      </c>
      <c r="W75" s="472">
        <f t="shared" ref="W75:W88" si="178">100*((349.7*10^(2-F75)+(80*2*H75+71.5*I75+76.3*J75+73.5*L75+50.1*M75+73.5*N75+59.8*2*P75+53.3*2*O75)/10000)-G75)/((349.7*10^(2-F75)+(80*2*H75+71.5*I75+76.3*J75+73.5*L75+50.1*M75+73.5*N75+59.8*2*P75+53.3*2*O75)/10000)+G75)</f>
        <v>-3.5166109794702258</v>
      </c>
      <c r="X75" s="477">
        <f t="shared" si="143"/>
        <v>29.3</v>
      </c>
      <c r="Y75" s="478">
        <f t="shared" ref="Y75:AA75" si="179">H75*$E75/1000</f>
        <v>0.88779000000000008</v>
      </c>
      <c r="Z75" s="478">
        <f t="shared" si="179"/>
        <v>1.73163</v>
      </c>
      <c r="AA75" s="478">
        <f t="shared" si="179"/>
        <v>0.65339000000000003</v>
      </c>
      <c r="AB75" s="478">
        <f t="shared" ref="AB75:AF75" si="180">L75*$E75/1000</f>
        <v>1.4737899999999999</v>
      </c>
      <c r="AC75" s="478">
        <f t="shared" si="180"/>
        <v>0.40140999999999999</v>
      </c>
      <c r="AD75" s="478">
        <f t="shared" si="180"/>
        <v>6.4460000000000003E-2</v>
      </c>
      <c r="AE75" s="478">
        <f t="shared" si="180"/>
        <v>0.15528999999999998</v>
      </c>
      <c r="AF75" s="478">
        <f t="shared" si="180"/>
        <v>0.83505000000000007</v>
      </c>
      <c r="AG75" s="479">
        <f t="shared" si="146"/>
        <v>0.41387350057446748</v>
      </c>
      <c r="AH75" s="480"/>
      <c r="AI75" s="459">
        <f t="shared" si="147"/>
        <v>289.92537544622758</v>
      </c>
      <c r="AJ75" s="301"/>
      <c r="AK75" s="301"/>
    </row>
    <row r="76" spans="1:37" ht="12.75" hidden="1" customHeight="1">
      <c r="A76" s="447">
        <v>73</v>
      </c>
      <c r="B76" s="460">
        <v>5</v>
      </c>
      <c r="C76" s="483">
        <v>23</v>
      </c>
      <c r="D76" s="472">
        <f>測定日数!D27</f>
        <v>28</v>
      </c>
      <c r="E76" s="473">
        <f>mm!D27</f>
        <v>45.295496803953412</v>
      </c>
      <c r="F76" s="474">
        <f>pH!D27</f>
        <v>4.483148150482541</v>
      </c>
      <c r="G76" s="474">
        <f>EC!D27</f>
        <v>3.1502670414617011</v>
      </c>
      <c r="H76" s="475">
        <f>'SO4'!D27</f>
        <v>34.650836785219589</v>
      </c>
      <c r="I76" s="475">
        <f>'NO3'!D27</f>
        <v>52.064007539418242</v>
      </c>
      <c r="J76" s="475">
        <f>Cl!D27</f>
        <v>27.321844332530151</v>
      </c>
      <c r="K76" s="475">
        <f>H!D27</f>
        <v>32.873946914943794</v>
      </c>
      <c r="L76" s="475">
        <f>'NH4'!D27</f>
        <v>41.687637217520837</v>
      </c>
      <c r="M76" s="475">
        <f>Na!D27</f>
        <v>23.022934289313358</v>
      </c>
      <c r="N76" s="475">
        <f>K!D27</f>
        <v>2.9037029581608684</v>
      </c>
      <c r="O76" s="475">
        <f>Mg!D27</f>
        <v>4.7945423365115731</v>
      </c>
      <c r="P76" s="472">
        <f>Ca!D27</f>
        <v>22.461226527970062</v>
      </c>
      <c r="Q76" s="476">
        <f t="shared" si="136"/>
        <v>0.16848833384694958</v>
      </c>
      <c r="R76" s="473">
        <f t="shared" si="137"/>
        <v>148.68752544238757</v>
      </c>
      <c r="S76" s="475">
        <f t="shared" si="138"/>
        <v>154.99975910890211</v>
      </c>
      <c r="T76" s="475">
        <f t="shared" si="139"/>
        <v>148.85601377623451</v>
      </c>
      <c r="U76" s="475">
        <f t="shared" si="176"/>
        <v>2.078530774128764</v>
      </c>
      <c r="V76" s="475">
        <f t="shared" si="177"/>
        <v>2.021928125416943</v>
      </c>
      <c r="W76" s="472">
        <f t="shared" si="178"/>
        <v>-1.6568838723474473</v>
      </c>
      <c r="X76" s="477">
        <f t="shared" si="143"/>
        <v>45.295496803953412</v>
      </c>
      <c r="Y76" s="478">
        <f t="shared" ref="Y76:AA76" si="181">H76*$E76/1000</f>
        <v>1.5695268668592253</v>
      </c>
      <c r="Z76" s="478">
        <f t="shared" si="181"/>
        <v>2.3582650871027253</v>
      </c>
      <c r="AA76" s="478">
        <f t="shared" si="181"/>
        <v>1.2375565126422321</v>
      </c>
      <c r="AB76" s="478">
        <f t="shared" ref="AB76:AF76" si="182">L76*$E76/1000</f>
        <v>1.8882622383505843</v>
      </c>
      <c r="AC76" s="478">
        <f t="shared" si="182"/>
        <v>1.0428352465192228</v>
      </c>
      <c r="AD76" s="478">
        <f t="shared" si="182"/>
        <v>0.13152466806100568</v>
      </c>
      <c r="AE76" s="478">
        <f t="shared" si="182"/>
        <v>0.21717117707987929</v>
      </c>
      <c r="AF76" s="478">
        <f t="shared" si="182"/>
        <v>1.0173924144105415</v>
      </c>
      <c r="AG76" s="479">
        <f t="shared" si="146"/>
        <v>1.4890417574191708</v>
      </c>
      <c r="AH76" s="480"/>
      <c r="AI76" s="459">
        <f t="shared" si="147"/>
        <v>303.68728455128968</v>
      </c>
      <c r="AJ76" s="301"/>
      <c r="AK76" s="301"/>
    </row>
    <row r="77" spans="1:37" ht="12.75" hidden="1" customHeight="1">
      <c r="A77" s="447">
        <v>74</v>
      </c>
      <c r="B77" s="460">
        <v>5</v>
      </c>
      <c r="C77" s="483">
        <v>24</v>
      </c>
      <c r="D77" s="472">
        <f>測定日数!D28</f>
        <v>28</v>
      </c>
      <c r="E77" s="473">
        <f>mm!D28</f>
        <v>70.496499045194142</v>
      </c>
      <c r="F77" s="474">
        <f>pH!D28</f>
        <v>4.4808159396036569</v>
      </c>
      <c r="G77" s="474">
        <f>EC!D28</f>
        <v>2.9263837471783303</v>
      </c>
      <c r="H77" s="475">
        <f>'SO4'!D28</f>
        <v>36.373758124272406</v>
      </c>
      <c r="I77" s="475">
        <f>'NO3'!D28</f>
        <v>52.650431755163645</v>
      </c>
      <c r="J77" s="475">
        <f>Cl!D28</f>
        <v>23.115888272994425</v>
      </c>
      <c r="K77" s="475">
        <f>H!D28</f>
        <v>33.050958618744403</v>
      </c>
      <c r="L77" s="475">
        <f>'NH4'!D28</f>
        <v>45.396985880386204</v>
      </c>
      <c r="M77" s="475">
        <f>Na!D28</f>
        <v>21.341107184692142</v>
      </c>
      <c r="N77" s="475">
        <f>K!D28</f>
        <v>3.8622967098312491</v>
      </c>
      <c r="O77" s="475">
        <f>Mg!D28</f>
        <v>4.509099016247248</v>
      </c>
      <c r="P77" s="472">
        <f>Ca!D28</f>
        <v>20.426978999112386</v>
      </c>
      <c r="Q77" s="476">
        <f t="shared" si="136"/>
        <v>0.16758595738674431</v>
      </c>
      <c r="R77" s="473">
        <f t="shared" si="137"/>
        <v>148.51383627670288</v>
      </c>
      <c r="S77" s="475">
        <f t="shared" si="138"/>
        <v>153.52350442437327</v>
      </c>
      <c r="T77" s="475">
        <f t="shared" si="139"/>
        <v>148.68142223408964</v>
      </c>
      <c r="U77" s="475">
        <f t="shared" si="176"/>
        <v>1.6586254322204563</v>
      </c>
      <c r="V77" s="475">
        <f t="shared" si="177"/>
        <v>1.6022512418389245</v>
      </c>
      <c r="W77" s="472">
        <f t="shared" si="178"/>
        <v>2.1002784815365767</v>
      </c>
      <c r="X77" s="477">
        <f t="shared" si="143"/>
        <v>70.496499045194142</v>
      </c>
      <c r="Y77" s="478">
        <f t="shared" ref="Y77:AA77" si="183">H77*$E77/1000</f>
        <v>2.5642226048778927</v>
      </c>
      <c r="Z77" s="478">
        <f t="shared" si="183"/>
        <v>3.711671111956953</v>
      </c>
      <c r="AA77" s="478">
        <f t="shared" si="183"/>
        <v>1.629589195565966</v>
      </c>
      <c r="AB77" s="478">
        <f t="shared" ref="AB77:AF77" si="184">L77*$E77/1000</f>
        <v>3.2003285717713381</v>
      </c>
      <c r="AC77" s="478">
        <f t="shared" si="184"/>
        <v>1.5044733422690353</v>
      </c>
      <c r="AD77" s="478">
        <f t="shared" si="184"/>
        <v>0.27227839631687512</v>
      </c>
      <c r="AE77" s="478">
        <f t="shared" si="184"/>
        <v>0.31787569449355996</v>
      </c>
      <c r="AF77" s="478">
        <f t="shared" si="184"/>
        <v>1.4400305055071272</v>
      </c>
      <c r="AG77" s="479">
        <f t="shared" si="146"/>
        <v>2.3299768727090657</v>
      </c>
      <c r="AH77" s="480"/>
      <c r="AI77" s="459">
        <f t="shared" si="147"/>
        <v>302.03734070107612</v>
      </c>
      <c r="AJ77" s="301"/>
      <c r="AK77" s="301"/>
    </row>
    <row r="78" spans="1:37" ht="12.75" hidden="1" customHeight="1">
      <c r="A78" s="447">
        <v>75</v>
      </c>
      <c r="B78" s="460">
        <v>5</v>
      </c>
      <c r="C78" s="483">
        <v>25</v>
      </c>
      <c r="D78" s="472">
        <f>測定日数!D29</f>
        <v>28</v>
      </c>
      <c r="E78" s="473">
        <f>mm!D29</f>
        <v>53.821656050955411</v>
      </c>
      <c r="F78" s="474">
        <f>pH!D29</f>
        <v>4.58</v>
      </c>
      <c r="G78" s="474">
        <f>EC!D29</f>
        <v>2.62</v>
      </c>
      <c r="H78" s="475">
        <f>'SO4'!D29</f>
        <v>58.3</v>
      </c>
      <c r="I78" s="475">
        <f>'NO3'!D29</f>
        <v>45.8</v>
      </c>
      <c r="J78" s="475">
        <f>Cl!D29</f>
        <v>23.9</v>
      </c>
      <c r="K78" s="475">
        <f>H!D29</f>
        <v>26.302679918953825</v>
      </c>
      <c r="L78" s="475">
        <f>'NH4'!D29</f>
        <v>54.6</v>
      </c>
      <c r="M78" s="475">
        <f>Na!D29</f>
        <v>21.3</v>
      </c>
      <c r="N78" s="475">
        <f>K!D29</f>
        <v>2.4</v>
      </c>
      <c r="O78" s="475">
        <f>Mg!D29</f>
        <v>10.199999999999999</v>
      </c>
      <c r="P78" s="472">
        <f>Ca!D29</f>
        <v>49.4</v>
      </c>
      <c r="Q78" s="476">
        <f t="shared" si="136"/>
        <v>0.21058221290525647</v>
      </c>
      <c r="R78" s="473">
        <f t="shared" si="137"/>
        <v>186.3</v>
      </c>
      <c r="S78" s="475">
        <f t="shared" si="138"/>
        <v>223.80267991895383</v>
      </c>
      <c r="T78" s="475">
        <f t="shared" si="139"/>
        <v>186.51058221290526</v>
      </c>
      <c r="U78" s="475">
        <f t="shared" si="176"/>
        <v>9.1447049130147722</v>
      </c>
      <c r="V78" s="475">
        <f t="shared" si="177"/>
        <v>9.0886893375784421</v>
      </c>
      <c r="W78" s="472">
        <f t="shared" si="178"/>
        <v>15.588034200319179</v>
      </c>
      <c r="X78" s="477">
        <f t="shared" si="143"/>
        <v>53.821656050955411</v>
      </c>
      <c r="Y78" s="478">
        <f t="shared" ref="Y78:AA78" si="185">H78*$E78/1000</f>
        <v>3.1378025477707001</v>
      </c>
      <c r="Z78" s="478">
        <f t="shared" si="185"/>
        <v>2.4650318471337576</v>
      </c>
      <c r="AA78" s="478">
        <f t="shared" si="185"/>
        <v>1.2863375796178342</v>
      </c>
      <c r="AB78" s="478">
        <f t="shared" ref="AB78:AF78" si="186">L78*$E78/1000</f>
        <v>2.9386624203821659</v>
      </c>
      <c r="AC78" s="478">
        <f t="shared" si="186"/>
        <v>1.1464012738853504</v>
      </c>
      <c r="AD78" s="478">
        <f t="shared" si="186"/>
        <v>0.12917197452229298</v>
      </c>
      <c r="AE78" s="478">
        <f t="shared" si="186"/>
        <v>0.54898089171974518</v>
      </c>
      <c r="AF78" s="478">
        <f t="shared" si="186"/>
        <v>2.6587898089171973</v>
      </c>
      <c r="AG78" s="479">
        <f t="shared" si="146"/>
        <v>1.4156537918163044</v>
      </c>
      <c r="AH78" s="480"/>
      <c r="AI78" s="459">
        <f t="shared" si="147"/>
        <v>410.10267991895387</v>
      </c>
      <c r="AJ78" s="301"/>
      <c r="AK78" s="301"/>
    </row>
    <row r="79" spans="1:37" ht="12.75" hidden="1" customHeight="1">
      <c r="A79" s="447">
        <v>76</v>
      </c>
      <c r="B79" s="460">
        <v>5</v>
      </c>
      <c r="C79" s="483">
        <v>26</v>
      </c>
      <c r="D79" s="472">
        <f>測定日数!D30</f>
        <v>28</v>
      </c>
      <c r="E79" s="473">
        <f>mm!D30</f>
        <v>269.98726925525142</v>
      </c>
      <c r="F79" s="474">
        <f>pH!D30</f>
        <v>4.7</v>
      </c>
      <c r="G79" s="474">
        <f>EC!D30</f>
        <v>1.88</v>
      </c>
      <c r="H79" s="475">
        <f>'SO4'!D30</f>
        <v>22.3</v>
      </c>
      <c r="I79" s="475">
        <f>'NO3'!D30</f>
        <v>33.700000000000003</v>
      </c>
      <c r="J79" s="475">
        <f>Cl!D30</f>
        <v>14.9</v>
      </c>
      <c r="K79" s="475">
        <f>H!D30</f>
        <v>19.952623149688797</v>
      </c>
      <c r="L79" s="475">
        <f>'NH4'!D30</f>
        <v>34.200000000000003</v>
      </c>
      <c r="M79" s="475">
        <f>Na!D30</f>
        <v>13.6</v>
      </c>
      <c r="N79" s="475">
        <f>K!D30</f>
        <v>3.1</v>
      </c>
      <c r="O79" s="475">
        <f>Mg!D30</f>
        <v>3</v>
      </c>
      <c r="P79" s="472">
        <f>Ca!D30</f>
        <v>13</v>
      </c>
      <c r="Q79" s="476">
        <f t="shared" si="136"/>
        <v>0.27760142118247438</v>
      </c>
      <c r="R79" s="473">
        <f t="shared" si="137"/>
        <v>93.2</v>
      </c>
      <c r="S79" s="475">
        <f t="shared" si="138"/>
        <v>102.8526231496888</v>
      </c>
      <c r="T79" s="475">
        <f t="shared" si="139"/>
        <v>93.47760142118247</v>
      </c>
      <c r="U79" s="475">
        <f t="shared" si="176"/>
        <v>4.9234858450829737</v>
      </c>
      <c r="V79" s="475">
        <f t="shared" si="177"/>
        <v>4.7751291218648459</v>
      </c>
      <c r="W79" s="472">
        <f t="shared" si="178"/>
        <v>1.5432630442425377</v>
      </c>
      <c r="X79" s="477">
        <f t="shared" si="143"/>
        <v>269.98726925525142</v>
      </c>
      <c r="Y79" s="478">
        <f t="shared" ref="Y79:AA79" si="187">H79*$E79/1000</f>
        <v>6.0207161043921067</v>
      </c>
      <c r="Z79" s="478">
        <f t="shared" si="187"/>
        <v>9.0985709739019729</v>
      </c>
      <c r="AA79" s="478">
        <f t="shared" si="187"/>
        <v>4.0228103119032461</v>
      </c>
      <c r="AB79" s="478">
        <f t="shared" ref="AB79:AF79" si="188">L79*$E79/1000</f>
        <v>9.2335646085295995</v>
      </c>
      <c r="AC79" s="478">
        <f t="shared" si="188"/>
        <v>3.6718268618714194</v>
      </c>
      <c r="AD79" s="478">
        <f t="shared" si="188"/>
        <v>0.83696053469127951</v>
      </c>
      <c r="AE79" s="478">
        <f t="shared" si="188"/>
        <v>0.80996180776575422</v>
      </c>
      <c r="AF79" s="478">
        <f t="shared" si="188"/>
        <v>3.5098345003182687</v>
      </c>
      <c r="AG79" s="479">
        <f t="shared" si="146"/>
        <v>5.3869542386635922</v>
      </c>
      <c r="AH79" s="480"/>
      <c r="AI79" s="459">
        <f t="shared" si="147"/>
        <v>196.0526231496888</v>
      </c>
      <c r="AJ79" s="301"/>
      <c r="AK79" s="301"/>
    </row>
    <row r="80" spans="1:37" ht="12.75" hidden="1" customHeight="1">
      <c r="A80" s="447">
        <v>77</v>
      </c>
      <c r="B80" s="460">
        <v>5</v>
      </c>
      <c r="C80" s="483">
        <v>27</v>
      </c>
      <c r="D80" s="472">
        <f>測定日数!D31</f>
        <v>28</v>
      </c>
      <c r="E80" s="473">
        <f>mm!D31</f>
        <v>76.942675159235677</v>
      </c>
      <c r="F80" s="474">
        <f>pH!D31</f>
        <v>5.4843713104315155</v>
      </c>
      <c r="G80" s="474">
        <f>EC!D31</f>
        <v>1.127433774834437</v>
      </c>
      <c r="H80" s="475">
        <f>'SO4'!D31</f>
        <v>15.452359271523177</v>
      </c>
      <c r="I80" s="475">
        <f>'NO3'!D31</f>
        <v>22.183195364238408</v>
      </c>
      <c r="J80" s="475">
        <f>Cl!D31</f>
        <v>12.606043046357614</v>
      </c>
      <c r="K80" s="475">
        <f>H!D31</f>
        <v>3.2781490009387992</v>
      </c>
      <c r="L80" s="475">
        <f>'NH4'!D31</f>
        <v>23.588079470198672</v>
      </c>
      <c r="M80" s="475">
        <f>Na!D31</f>
        <v>13.742177152317883</v>
      </c>
      <c r="N80" s="475">
        <f>K!D31</f>
        <v>3.867922185430464</v>
      </c>
      <c r="O80" s="475">
        <f>Mg!D31</f>
        <v>2.982740066225166</v>
      </c>
      <c r="P80" s="472">
        <f>Ca!D31</f>
        <v>13.416680463576157</v>
      </c>
      <c r="Q80" s="476">
        <f t="shared" si="136"/>
        <v>1.6896353829815909</v>
      </c>
      <c r="R80" s="473">
        <f t="shared" si="137"/>
        <v>65.69395695364237</v>
      </c>
      <c r="S80" s="475">
        <f t="shared" si="138"/>
        <v>77.275168868488464</v>
      </c>
      <c r="T80" s="475">
        <f t="shared" si="139"/>
        <v>67.383592336623963</v>
      </c>
      <c r="U80" s="475">
        <f t="shared" si="176"/>
        <v>8.1004985155007407</v>
      </c>
      <c r="V80" s="475">
        <f t="shared" si="177"/>
        <v>6.8378689610366443</v>
      </c>
      <c r="W80" s="472">
        <f t="shared" si="178"/>
        <v>-2.1683515236822464</v>
      </c>
      <c r="X80" s="477">
        <f t="shared" si="143"/>
        <v>76.942675159235677</v>
      </c>
      <c r="Y80" s="478">
        <f t="shared" ref="Y80:AA80" si="189">H80*$E80/1000</f>
        <v>1.1889458598726115</v>
      </c>
      <c r="Z80" s="478">
        <f t="shared" si="189"/>
        <v>1.7068343949044587</v>
      </c>
      <c r="AA80" s="478">
        <f t="shared" si="189"/>
        <v>0.9699426751592356</v>
      </c>
      <c r="AB80" s="478">
        <f t="shared" ref="AB80:AF80" si="190">L80*$E80/1000</f>
        <v>1.8149299363057323</v>
      </c>
      <c r="AC80" s="478">
        <f t="shared" si="190"/>
        <v>1.057359872611465</v>
      </c>
      <c r="AD80" s="478">
        <f t="shared" si="190"/>
        <v>0.29760828025477715</v>
      </c>
      <c r="AE80" s="478">
        <f t="shared" si="190"/>
        <v>0.22950000000000007</v>
      </c>
      <c r="AF80" s="478">
        <f t="shared" si="190"/>
        <v>1.0323152866242038</v>
      </c>
      <c r="AG80" s="479">
        <f t="shared" si="146"/>
        <v>0.25222955370280703</v>
      </c>
      <c r="AH80" s="480"/>
      <c r="AI80" s="459">
        <f t="shared" si="147"/>
        <v>142.96912582213082</v>
      </c>
      <c r="AJ80" s="301"/>
      <c r="AK80" s="301"/>
    </row>
    <row r="81" spans="1:37" ht="12.75" hidden="1" customHeight="1">
      <c r="A81" s="447">
        <v>78</v>
      </c>
      <c r="B81" s="460">
        <v>5</v>
      </c>
      <c r="C81" s="483">
        <v>28</v>
      </c>
      <c r="D81" s="472">
        <f>測定日数!D32</f>
        <v>28</v>
      </c>
      <c r="E81" s="473">
        <f>mm!D32</f>
        <v>119.10828025477707</v>
      </c>
      <c r="F81" s="474">
        <f>pH!D32</f>
        <v>4.79</v>
      </c>
      <c r="G81" s="474">
        <f>EC!D32</f>
        <v>2.4700000000000002</v>
      </c>
      <c r="H81" s="475">
        <f>'SO4'!D32</f>
        <v>27.664999999999999</v>
      </c>
      <c r="I81" s="475">
        <f>'NO3'!D32</f>
        <v>33.75</v>
      </c>
      <c r="J81" s="475">
        <f>Cl!D32</f>
        <v>21.65</v>
      </c>
      <c r="K81" s="475">
        <f>H!D32</f>
        <v>16.218100973589298</v>
      </c>
      <c r="L81" s="475">
        <f>'NH4'!D32</f>
        <v>43.99</v>
      </c>
      <c r="M81" s="475">
        <f>Na!D32</f>
        <v>24.31</v>
      </c>
      <c r="N81" s="475">
        <f>K!D32</f>
        <v>3.81</v>
      </c>
      <c r="O81" s="475">
        <f>Mg!D32</f>
        <v>5.4050000000000002</v>
      </c>
      <c r="P81" s="472">
        <f>Ca!D32</f>
        <v>18.350000000000001</v>
      </c>
      <c r="Q81" s="476">
        <f t="shared" si="136"/>
        <v>0.34152435921393287</v>
      </c>
      <c r="R81" s="473">
        <f t="shared" si="137"/>
        <v>110.72999999999999</v>
      </c>
      <c r="S81" s="475">
        <f t="shared" si="138"/>
        <v>135.83810097358929</v>
      </c>
      <c r="T81" s="475">
        <f t="shared" si="139"/>
        <v>111.07152435921392</v>
      </c>
      <c r="U81" s="475">
        <f t="shared" si="176"/>
        <v>10.183028897269526</v>
      </c>
      <c r="V81" s="475">
        <f t="shared" si="177"/>
        <v>10.030624193363515</v>
      </c>
      <c r="W81" s="472">
        <f t="shared" si="178"/>
        <v>-6.545991818296276</v>
      </c>
      <c r="X81" s="477">
        <f t="shared" si="143"/>
        <v>119.10828025477707</v>
      </c>
      <c r="Y81" s="478">
        <f t="shared" ref="Y81:AA81" si="191">H81*$E81/1000</f>
        <v>3.2951305732484073</v>
      </c>
      <c r="Z81" s="478">
        <f t="shared" si="191"/>
        <v>4.0199044585987265</v>
      </c>
      <c r="AA81" s="478">
        <f t="shared" si="191"/>
        <v>2.5786942675159237</v>
      </c>
      <c r="AB81" s="478">
        <f t="shared" ref="AB81:AF81" si="192">L81*$E81/1000</f>
        <v>5.2395732484076438</v>
      </c>
      <c r="AC81" s="478">
        <f t="shared" si="192"/>
        <v>2.8955222929936304</v>
      </c>
      <c r="AD81" s="478">
        <f t="shared" si="192"/>
        <v>0.45380254777070062</v>
      </c>
      <c r="AE81" s="478">
        <f t="shared" si="192"/>
        <v>0.64378025477707013</v>
      </c>
      <c r="AF81" s="478">
        <f t="shared" si="192"/>
        <v>2.1856369426751594</v>
      </c>
      <c r="AG81" s="479">
        <f t="shared" si="146"/>
        <v>1.9317101159625469</v>
      </c>
      <c r="AH81" s="480"/>
      <c r="AI81" s="459">
        <f t="shared" si="147"/>
        <v>246.56810097358928</v>
      </c>
      <c r="AJ81" s="301"/>
      <c r="AK81" s="301"/>
    </row>
    <row r="82" spans="1:37" ht="12.75" hidden="1" customHeight="1">
      <c r="A82" s="447">
        <v>79</v>
      </c>
      <c r="B82" s="460">
        <v>5</v>
      </c>
      <c r="C82" s="483">
        <v>29</v>
      </c>
      <c r="D82" s="472">
        <f>測定日数!D33</f>
        <v>28</v>
      </c>
      <c r="E82" s="473">
        <f>mm!D33</f>
        <v>90.689161228712408</v>
      </c>
      <c r="F82" s="474">
        <f>pH!D33</f>
        <v>4.8930010962720933</v>
      </c>
      <c r="G82" s="474">
        <f>EC!D33</f>
        <v>1.6676342576342573</v>
      </c>
      <c r="H82" s="475">
        <f>'SO4'!D33</f>
        <v>21.511761361855051</v>
      </c>
      <c r="I82" s="475">
        <f>'NO3'!D33</f>
        <v>30.061501759614966</v>
      </c>
      <c r="J82" s="475">
        <f>Cl!D33</f>
        <v>9.9420725654858213</v>
      </c>
      <c r="K82" s="475">
        <f>H!D33</f>
        <v>12.793780746708316</v>
      </c>
      <c r="L82" s="475">
        <f>'NH4'!D33</f>
        <v>31.62894515444405</v>
      </c>
      <c r="M82" s="475">
        <f>Na!D33</f>
        <v>9.4961104974165487</v>
      </c>
      <c r="N82" s="475">
        <f>K!D33</f>
        <v>1.4192263808632097</v>
      </c>
      <c r="O82" s="475">
        <f>Mg!D33</f>
        <v>3.4131100797767466</v>
      </c>
      <c r="P82" s="472">
        <f>Ca!D33</f>
        <v>11.550477493591266</v>
      </c>
      <c r="Q82" s="476">
        <f t="shared" si="136"/>
        <v>0.43293508403268788</v>
      </c>
      <c r="R82" s="473">
        <f t="shared" si="137"/>
        <v>83.027097048810901</v>
      </c>
      <c r="S82" s="475">
        <f t="shared" si="138"/>
        <v>85.26523792616814</v>
      </c>
      <c r="T82" s="475">
        <f t="shared" si="139"/>
        <v>83.46003213284358</v>
      </c>
      <c r="U82" s="475">
        <f t="shared" si="176"/>
        <v>1.3299125463378922</v>
      </c>
      <c r="V82" s="475">
        <f t="shared" si="177"/>
        <v>1.0699083739461133</v>
      </c>
      <c r="W82" s="472">
        <f t="shared" si="178"/>
        <v>-3.7400252089289268</v>
      </c>
      <c r="X82" s="477">
        <f t="shared" si="143"/>
        <v>90.689161228712408</v>
      </c>
      <c r="Y82" s="478">
        <f t="shared" ref="Y82:AA82" si="193">H82*$E82/1000</f>
        <v>1.9508835944588587</v>
      </c>
      <c r="Z82" s="478">
        <f t="shared" si="193"/>
        <v>2.7262523798549432</v>
      </c>
      <c r="AA82" s="478">
        <f t="shared" si="193"/>
        <v>0.90163822183890208</v>
      </c>
      <c r="AB82" s="478">
        <f t="shared" ref="AB82:AF82" si="194">L82*$E82/1000</f>
        <v>2.8684025066054786</v>
      </c>
      <c r="AC82" s="478">
        <f t="shared" si="194"/>
        <v>0.86119429594587782</v>
      </c>
      <c r="AD82" s="478">
        <f t="shared" si="194"/>
        <v>0.12870845007414561</v>
      </c>
      <c r="AE82" s="478">
        <f t="shared" si="194"/>
        <v>0.30953209031621687</v>
      </c>
      <c r="AF82" s="478">
        <f t="shared" si="194"/>
        <v>1.0475031156849122</v>
      </c>
      <c r="AG82" s="479">
        <f t="shared" si="146"/>
        <v>1.1602572448630271</v>
      </c>
      <c r="AH82" s="480"/>
      <c r="AI82" s="459">
        <f t="shared" si="147"/>
        <v>168.29233497497904</v>
      </c>
      <c r="AJ82" s="301"/>
      <c r="AK82" s="301"/>
    </row>
    <row r="83" spans="1:37" ht="12.75" hidden="1" customHeight="1">
      <c r="A83" s="447">
        <v>80</v>
      </c>
      <c r="B83" s="460">
        <v>5</v>
      </c>
      <c r="C83" s="483">
        <v>30</v>
      </c>
      <c r="D83" s="472">
        <f>測定日数!D34</f>
        <v>28</v>
      </c>
      <c r="E83" s="473">
        <f>mm!D34</f>
        <v>128.66242038216561</v>
      </c>
      <c r="F83" s="474">
        <f>pH!D34</f>
        <v>4.9800000000000004</v>
      </c>
      <c r="G83" s="474">
        <f>EC!D34</f>
        <v>1.63</v>
      </c>
      <c r="H83" s="475">
        <f>'SO4'!D34</f>
        <v>21.85</v>
      </c>
      <c r="I83" s="475">
        <f>'NO3'!D34</f>
        <v>34.69</v>
      </c>
      <c r="J83" s="475">
        <f>Cl!D34</f>
        <v>9.73</v>
      </c>
      <c r="K83" s="475">
        <f>H!D34</f>
        <v>10.471285480508985</v>
      </c>
      <c r="L83" s="475">
        <f>'NH4'!D34</f>
        <v>40.020000000000003</v>
      </c>
      <c r="M83" s="475">
        <f>Na!D34</f>
        <v>11.3</v>
      </c>
      <c r="N83" s="475">
        <f>K!D34</f>
        <v>1.33</v>
      </c>
      <c r="O83" s="475">
        <f>Mg!D34</f>
        <v>2.52</v>
      </c>
      <c r="P83" s="472">
        <f>Ca!D34</f>
        <v>13.73</v>
      </c>
      <c r="Q83" s="476">
        <f t="shared" si="136"/>
        <v>0.52895860331397582</v>
      </c>
      <c r="R83" s="473">
        <f t="shared" si="137"/>
        <v>88.12</v>
      </c>
      <c r="S83" s="475">
        <f t="shared" si="138"/>
        <v>95.621285480508988</v>
      </c>
      <c r="T83" s="475">
        <f t="shared" si="139"/>
        <v>88.648958603313986</v>
      </c>
      <c r="U83" s="475">
        <f t="shared" si="176"/>
        <v>4.0825258519837169</v>
      </c>
      <c r="V83" s="475">
        <f t="shared" si="177"/>
        <v>3.7837508230701369</v>
      </c>
      <c r="W83" s="472">
        <f t="shared" si="178"/>
        <v>-1.2528092943196933</v>
      </c>
      <c r="X83" s="477">
        <f t="shared" si="143"/>
        <v>128.66242038216561</v>
      </c>
      <c r="Y83" s="478">
        <f t="shared" ref="Y83:AA83" si="195">H83*$E83/1000</f>
        <v>2.8112738853503187</v>
      </c>
      <c r="Z83" s="478">
        <f t="shared" si="195"/>
        <v>4.4632993630573248</v>
      </c>
      <c r="AA83" s="478">
        <f t="shared" si="195"/>
        <v>1.2518853503184715</v>
      </c>
      <c r="AB83" s="478">
        <f t="shared" ref="AB83:AF83" si="196">L83*$E83/1000</f>
        <v>5.1490700636942686</v>
      </c>
      <c r="AC83" s="478">
        <f t="shared" si="196"/>
        <v>1.4538853503184714</v>
      </c>
      <c r="AD83" s="478">
        <f t="shared" si="196"/>
        <v>0.17112101910828029</v>
      </c>
      <c r="AE83" s="478">
        <f t="shared" si="196"/>
        <v>0.32422929936305733</v>
      </c>
      <c r="AF83" s="478">
        <f t="shared" si="196"/>
        <v>1.7665350318471338</v>
      </c>
      <c r="AG83" s="479">
        <f t="shared" si="146"/>
        <v>1.3472609344349142</v>
      </c>
      <c r="AH83" s="480"/>
      <c r="AI83" s="459">
        <f t="shared" si="147"/>
        <v>183.74128548050899</v>
      </c>
      <c r="AJ83" s="301"/>
      <c r="AK83" s="301"/>
    </row>
    <row r="84" spans="1:37" ht="12.75" hidden="1" customHeight="1">
      <c r="A84" s="447">
        <v>81</v>
      </c>
      <c r="B84" s="460">
        <v>5</v>
      </c>
      <c r="C84" s="483">
        <v>31</v>
      </c>
      <c r="D84" s="472">
        <f>測定日数!D35</f>
        <v>35</v>
      </c>
      <c r="E84" s="473">
        <f>mm!D35</f>
        <v>98.4</v>
      </c>
      <c r="F84" s="474">
        <f>pH!D35</f>
        <v>4.8</v>
      </c>
      <c r="G84" s="474">
        <f>EC!D35</f>
        <v>1.5</v>
      </c>
      <c r="H84" s="475">
        <f>'SO4'!D35</f>
        <v>17.2</v>
      </c>
      <c r="I84" s="475">
        <f>'NO3'!D35</f>
        <v>32.1</v>
      </c>
      <c r="J84" s="475">
        <f>Cl!D35</f>
        <v>10</v>
      </c>
      <c r="K84" s="475">
        <f>H!D35</f>
        <v>15.848931924611144</v>
      </c>
      <c r="L84" s="475">
        <f>'NH4'!D35</f>
        <v>21.8</v>
      </c>
      <c r="M84" s="475">
        <f>Na!D35</f>
        <v>6.9</v>
      </c>
      <c r="N84" s="475">
        <f>K!D35</f>
        <v>2.2000000000000002</v>
      </c>
      <c r="O84" s="475">
        <f>Mg!D35</f>
        <v>2.1</v>
      </c>
      <c r="P84" s="472">
        <f>Ca!D35</f>
        <v>9.5</v>
      </c>
      <c r="Q84" s="476">
        <f t="shared" si="136"/>
        <v>0.34947948347679242</v>
      </c>
      <c r="R84" s="473">
        <f t="shared" si="137"/>
        <v>76.5</v>
      </c>
      <c r="S84" s="475">
        <f t="shared" si="138"/>
        <v>69.948931924611145</v>
      </c>
      <c r="T84" s="475">
        <f t="shared" si="139"/>
        <v>76.849479483476784</v>
      </c>
      <c r="U84" s="475">
        <f t="shared" si="176"/>
        <v>-4.4732781518414955</v>
      </c>
      <c r="V84" s="475">
        <f t="shared" si="177"/>
        <v>-4.7006963445147001</v>
      </c>
      <c r="W84" s="472">
        <f t="shared" si="178"/>
        <v>-0.5959589832016251</v>
      </c>
      <c r="X84" s="477">
        <f t="shared" si="143"/>
        <v>98.4</v>
      </c>
      <c r="Y84" s="478">
        <f t="shared" ref="Y84:AA84" si="197">H84*$E84/1000</f>
        <v>1.69248</v>
      </c>
      <c r="Z84" s="478">
        <f t="shared" si="197"/>
        <v>3.1586400000000001</v>
      </c>
      <c r="AA84" s="478">
        <f t="shared" si="197"/>
        <v>0.98399999999999999</v>
      </c>
      <c r="AB84" s="478">
        <f t="shared" ref="AB84:AF84" si="198">L84*$E84/1000</f>
        <v>2.1451200000000004</v>
      </c>
      <c r="AC84" s="478">
        <f t="shared" si="198"/>
        <v>0.67896000000000001</v>
      </c>
      <c r="AD84" s="478">
        <f t="shared" si="198"/>
        <v>0.21648000000000001</v>
      </c>
      <c r="AE84" s="478">
        <f t="shared" si="198"/>
        <v>0.20664000000000002</v>
      </c>
      <c r="AF84" s="478">
        <f t="shared" si="198"/>
        <v>0.93480000000000008</v>
      </c>
      <c r="AG84" s="479">
        <f t="shared" si="146"/>
        <v>1.5595349013817366</v>
      </c>
      <c r="AH84" s="480"/>
      <c r="AI84" s="459">
        <f t="shared" si="147"/>
        <v>146.44893192461114</v>
      </c>
      <c r="AJ84" s="301"/>
      <c r="AK84" s="301"/>
    </row>
    <row r="85" spans="1:37" ht="12.75" hidden="1" customHeight="1">
      <c r="A85" s="447">
        <v>82</v>
      </c>
      <c r="B85" s="460">
        <v>5</v>
      </c>
      <c r="C85" s="483">
        <v>32</v>
      </c>
      <c r="D85" s="472">
        <f>測定日数!D36</f>
        <v>28</v>
      </c>
      <c r="E85" s="473">
        <f>mm!D36</f>
        <v>58.184713375796179</v>
      </c>
      <c r="F85" s="474">
        <f>pH!D36</f>
        <v>4.7196443784168203</v>
      </c>
      <c r="G85" s="474">
        <f>EC!D36</f>
        <v>2.2753420908593318</v>
      </c>
      <c r="H85" s="475">
        <f>'SO4'!D36</f>
        <v>27.80854406130268</v>
      </c>
      <c r="I85" s="475">
        <f>'NO3'!D36</f>
        <v>48.913623426382046</v>
      </c>
      <c r="J85" s="475">
        <f>Cl!D36</f>
        <v>18.881729611384788</v>
      </c>
      <c r="K85" s="475">
        <f>H!D36</f>
        <v>19.070216414762637</v>
      </c>
      <c r="L85" s="475">
        <f>'NH4'!D36</f>
        <v>39.897827038861521</v>
      </c>
      <c r="M85" s="475">
        <f>Na!D36</f>
        <v>13.127750410509034</v>
      </c>
      <c r="N85" s="475">
        <f>K!D36</f>
        <v>1.7307443897099068</v>
      </c>
      <c r="O85" s="475">
        <f>Mg!D36</f>
        <v>3.8135960591133005</v>
      </c>
      <c r="P85" s="472">
        <f>Ca!D36</f>
        <v>19.263338806787083</v>
      </c>
      <c r="Q85" s="476">
        <f t="shared" si="136"/>
        <v>0.2904464439315011</v>
      </c>
      <c r="R85" s="473">
        <f t="shared" si="137"/>
        <v>123.4124411603722</v>
      </c>
      <c r="S85" s="475">
        <f t="shared" si="138"/>
        <v>119.98040798564386</v>
      </c>
      <c r="T85" s="475">
        <f t="shared" si="139"/>
        <v>123.7028876043037</v>
      </c>
      <c r="U85" s="475">
        <f t="shared" si="176"/>
        <v>-1.4100797072593489</v>
      </c>
      <c r="V85" s="475">
        <f t="shared" si="177"/>
        <v>-1.5275891643076549</v>
      </c>
      <c r="W85" s="472">
        <f t="shared" si="178"/>
        <v>-0.59546696909064412</v>
      </c>
      <c r="X85" s="477">
        <f t="shared" si="143"/>
        <v>58.184713375796179</v>
      </c>
      <c r="Y85" s="478">
        <f t="shared" ref="Y85:AA85" si="199">H85*$E85/1000</f>
        <v>1.6180321656050953</v>
      </c>
      <c r="Z85" s="478">
        <f t="shared" si="199"/>
        <v>2.8460251592356687</v>
      </c>
      <c r="AA85" s="478">
        <f t="shared" si="199"/>
        <v>1.0986280254777072</v>
      </c>
      <c r="AB85" s="478">
        <f t="shared" ref="AB85:AF85" si="200">L85*$E85/1000</f>
        <v>2.3214436305732482</v>
      </c>
      <c r="AC85" s="478">
        <f t="shared" si="200"/>
        <v>0.7638343949044587</v>
      </c>
      <c r="AD85" s="478">
        <f t="shared" si="200"/>
        <v>0.10070286624203821</v>
      </c>
      <c r="AE85" s="478">
        <f t="shared" si="200"/>
        <v>0.22189299363057324</v>
      </c>
      <c r="AF85" s="478">
        <f t="shared" si="200"/>
        <v>1.1208318471337579</v>
      </c>
      <c r="AG85" s="479">
        <f t="shared" si="146"/>
        <v>1.1095950761073674</v>
      </c>
      <c r="AH85" s="480"/>
      <c r="AI85" s="459">
        <f t="shared" si="147"/>
        <v>243.39284914601606</v>
      </c>
      <c r="AJ85" s="301"/>
      <c r="AK85" s="301"/>
    </row>
    <row r="86" spans="1:37" ht="12.75" hidden="1" customHeight="1">
      <c r="A86" s="447">
        <v>83</v>
      </c>
      <c r="B86" s="460">
        <v>5</v>
      </c>
      <c r="C86" s="483">
        <v>33</v>
      </c>
      <c r="D86" s="472">
        <f>測定日数!D37</f>
        <v>28</v>
      </c>
      <c r="E86" s="473">
        <f>mm!D37</f>
        <v>94.585987261146499</v>
      </c>
      <c r="F86" s="474">
        <f>pH!D37</f>
        <v>5.208563937257086</v>
      </c>
      <c r="G86" s="474">
        <f>EC!D37</f>
        <v>1.9879797979797982</v>
      </c>
      <c r="H86" s="475">
        <f>'SO4'!D37</f>
        <v>23.12317427870207</v>
      </c>
      <c r="I86" s="475">
        <f>'NO3'!D37</f>
        <v>49.66444002635216</v>
      </c>
      <c r="J86" s="475">
        <f>Cl!D37</f>
        <v>13.627374640547011</v>
      </c>
      <c r="K86" s="475">
        <f>H!D37</f>
        <v>6.186372444703939</v>
      </c>
      <c r="L86" s="475">
        <f>'NH4'!D37</f>
        <v>29.778353410483785</v>
      </c>
      <c r="M86" s="475">
        <f>Na!D37</f>
        <v>4.5430380358610032</v>
      </c>
      <c r="N86" s="475">
        <f>K!D37</f>
        <v>1.7826223770261831</v>
      </c>
      <c r="O86" s="475">
        <f>Mg!D37</f>
        <v>2.4596075928751153</v>
      </c>
      <c r="P86" s="472">
        <f>Ca!D37</f>
        <v>7.4573076070082056</v>
      </c>
      <c r="Q86" s="476">
        <f t="shared" si="136"/>
        <v>0.89533512444982166</v>
      </c>
      <c r="R86" s="473">
        <f t="shared" si="137"/>
        <v>109.5381632243033</v>
      </c>
      <c r="S86" s="475">
        <f t="shared" si="138"/>
        <v>62.124216667841551</v>
      </c>
      <c r="T86" s="475">
        <f t="shared" si="139"/>
        <v>110.43349834875312</v>
      </c>
      <c r="U86" s="475">
        <f t="shared" si="176"/>
        <v>-27.620464417568861</v>
      </c>
      <c r="V86" s="475">
        <f t="shared" si="177"/>
        <v>-27.996013783716201</v>
      </c>
      <c r="W86" s="472">
        <f t="shared" si="178"/>
        <v>-16.819449203203632</v>
      </c>
      <c r="X86" s="477">
        <f t="shared" si="143"/>
        <v>94.585987261146499</v>
      </c>
      <c r="Y86" s="478">
        <f t="shared" ref="Y86:AA86" si="201">H86*$E86/1000</f>
        <v>2.1871282677625845</v>
      </c>
      <c r="Z86" s="478">
        <f t="shared" si="201"/>
        <v>4.6975600916645197</v>
      </c>
      <c r="AA86" s="478">
        <f t="shared" si="201"/>
        <v>1.2889586841536504</v>
      </c>
      <c r="AB86" s="478">
        <f t="shared" ref="AB86:AF86" si="202">L86*$E86/1000</f>
        <v>2.8166149563419376</v>
      </c>
      <c r="AC86" s="478">
        <f t="shared" si="202"/>
        <v>0.42970773778685289</v>
      </c>
      <c r="AD86" s="478">
        <f t="shared" si="202"/>
        <v>0.16861109744483324</v>
      </c>
      <c r="AE86" s="478">
        <f t="shared" si="202"/>
        <v>0.23264441244710485</v>
      </c>
      <c r="AF86" s="478">
        <f t="shared" si="202"/>
        <v>0.70535680231892894</v>
      </c>
      <c r="AG86" s="479">
        <f t="shared" si="146"/>
        <v>0.58514414524747449</v>
      </c>
      <c r="AH86" s="480"/>
      <c r="AI86" s="459">
        <f t="shared" si="147"/>
        <v>171.66237989214486</v>
      </c>
      <c r="AJ86" s="301"/>
      <c r="AK86" s="301"/>
    </row>
    <row r="87" spans="1:37" ht="12.75" hidden="1" customHeight="1">
      <c r="A87" s="447">
        <v>84</v>
      </c>
      <c r="B87" s="460">
        <v>5</v>
      </c>
      <c r="C87" s="483">
        <v>34</v>
      </c>
      <c r="D87" s="472">
        <f>測定日数!D38</f>
        <v>28</v>
      </c>
      <c r="E87" s="473">
        <f>mm!D38</f>
        <v>85.136855506047112</v>
      </c>
      <c r="F87" s="474">
        <f>pH!D38</f>
        <v>5.03</v>
      </c>
      <c r="G87" s="474">
        <f>EC!D38</f>
        <v>1.04</v>
      </c>
      <c r="H87" s="475">
        <f>'SO4'!D38</f>
        <v>10.9</v>
      </c>
      <c r="I87" s="475">
        <f>'NO3'!D38</f>
        <v>13.5</v>
      </c>
      <c r="J87" s="475">
        <f>Cl!D38</f>
        <v>12.1</v>
      </c>
      <c r="K87" s="475">
        <f>H!D38</f>
        <v>9.3325430079699068</v>
      </c>
      <c r="L87" s="475">
        <f>'NH4'!D38</f>
        <v>22.9</v>
      </c>
      <c r="M87" s="475">
        <f>Na!D38</f>
        <v>9.2200000000000006</v>
      </c>
      <c r="N87" s="475">
        <f>K!D38</f>
        <v>0.84099999999999997</v>
      </c>
      <c r="O87" s="475">
        <f>Mg!D38</f>
        <v>1.47</v>
      </c>
      <c r="P87" s="472">
        <f>Ca!D38</f>
        <v>3.96</v>
      </c>
      <c r="Q87" s="476">
        <f t="shared" si="136"/>
        <v>0.59350131448007226</v>
      </c>
      <c r="R87" s="473">
        <f t="shared" si="137"/>
        <v>47.4</v>
      </c>
      <c r="S87" s="475">
        <f t="shared" si="138"/>
        <v>53.153543007969908</v>
      </c>
      <c r="T87" s="475">
        <f t="shared" si="139"/>
        <v>47.993501314480071</v>
      </c>
      <c r="U87" s="475">
        <f t="shared" si="176"/>
        <v>5.7218699966781692</v>
      </c>
      <c r="V87" s="475">
        <f t="shared" si="177"/>
        <v>5.1015249412923742</v>
      </c>
      <c r="W87" s="472">
        <f t="shared" si="178"/>
        <v>-3.3115638175437856</v>
      </c>
      <c r="X87" s="477">
        <f t="shared" si="143"/>
        <v>85.136855506047112</v>
      </c>
      <c r="Y87" s="478">
        <f t="shared" ref="Y87:AA87" si="203">H87*$E87/1000</f>
        <v>0.92799172501591354</v>
      </c>
      <c r="Z87" s="478">
        <f t="shared" si="203"/>
        <v>1.1493475493316359</v>
      </c>
      <c r="AA87" s="478">
        <f t="shared" si="203"/>
        <v>1.03015595162317</v>
      </c>
      <c r="AB87" s="478">
        <f t="shared" ref="AB87:AF87" si="204">L87*$E87/1000</f>
        <v>1.9496339910884788</v>
      </c>
      <c r="AC87" s="478">
        <f t="shared" si="204"/>
        <v>0.78496180776575442</v>
      </c>
      <c r="AD87" s="478">
        <f t="shared" si="204"/>
        <v>7.1600095480585629E-2</v>
      </c>
      <c r="AE87" s="478">
        <f t="shared" si="204"/>
        <v>0.12515117759388925</v>
      </c>
      <c r="AF87" s="478">
        <f t="shared" si="204"/>
        <v>0.33714194780394657</v>
      </c>
      <c r="AG87" s="479">
        <f t="shared" si="146"/>
        <v>0.79454336557350425</v>
      </c>
      <c r="AH87" s="480"/>
      <c r="AI87" s="459">
        <f t="shared" si="147"/>
        <v>100.55354300796991</v>
      </c>
      <c r="AJ87" s="301"/>
      <c r="AK87" s="301"/>
    </row>
    <row r="88" spans="1:37" ht="12.75" customHeight="1">
      <c r="A88" s="447">
        <v>85</v>
      </c>
      <c r="B88" s="460">
        <v>5</v>
      </c>
      <c r="C88" s="483">
        <v>35</v>
      </c>
      <c r="D88" s="472">
        <f>測定日数!D39</f>
        <v>28</v>
      </c>
      <c r="E88" s="473">
        <f>mm!D39</f>
        <v>44.70092537457554</v>
      </c>
      <c r="F88" s="474">
        <f>pH!D39</f>
        <v>4.9955639870702626</v>
      </c>
      <c r="G88" s="474">
        <f>EC!D39</f>
        <v>3.0356175824175824</v>
      </c>
      <c r="H88" s="475">
        <f>'SO4'!D39</f>
        <v>33.632739686528339</v>
      </c>
      <c r="I88" s="475">
        <f>'NO3'!D39</f>
        <v>47.874154774894521</v>
      </c>
      <c r="J88" s="475">
        <f>Cl!D39</f>
        <v>50.646189746586273</v>
      </c>
      <c r="K88" s="475">
        <f>H!D39</f>
        <v>10.102666412457014</v>
      </c>
      <c r="L88" s="475">
        <f>'NH4'!D39</f>
        <v>46.364894797275902</v>
      </c>
      <c r="M88" s="475">
        <f>Na!D39</f>
        <v>40.293195835561917</v>
      </c>
      <c r="N88" s="475">
        <f>K!D39</f>
        <v>2.3699377413226164</v>
      </c>
      <c r="O88" s="475">
        <f>Mg!D39</f>
        <v>8.2425917610455386</v>
      </c>
      <c r="P88" s="472">
        <f>Ca!D39</f>
        <v>30.207739786090098</v>
      </c>
      <c r="Q88" s="476">
        <f t="shared" si="136"/>
        <v>0.54825887706658116</v>
      </c>
      <c r="R88" s="473">
        <f t="shared" si="137"/>
        <v>165.78582389453749</v>
      </c>
      <c r="S88" s="475">
        <f t="shared" si="138"/>
        <v>176.03135788088869</v>
      </c>
      <c r="T88" s="475">
        <f t="shared" si="139"/>
        <v>166.33408277160407</v>
      </c>
      <c r="U88" s="475">
        <f t="shared" si="176"/>
        <v>2.9973724355034084</v>
      </c>
      <c r="V88" s="475">
        <f t="shared" si="177"/>
        <v>2.8324339894830479</v>
      </c>
      <c r="W88" s="472">
        <f t="shared" si="178"/>
        <v>-7.1712899226337443</v>
      </c>
      <c r="X88" s="477">
        <f t="shared" si="143"/>
        <v>44.70092537457554</v>
      </c>
      <c r="Y88" s="478">
        <f t="shared" ref="Y88:AA88" si="205">H88*$E88/1000</f>
        <v>1.5034145868700284</v>
      </c>
      <c r="Z88" s="478">
        <f t="shared" si="205"/>
        <v>2.1400190199634395</v>
      </c>
      <c r="AA88" s="478">
        <f t="shared" si="205"/>
        <v>2.2639315483687459</v>
      </c>
      <c r="AB88" s="478">
        <f t="shared" ref="AB88:AF88" si="206">L88*$E88/1000</f>
        <v>2.0725537023330758</v>
      </c>
      <c r="AC88" s="478">
        <f t="shared" si="206"/>
        <v>1.8011431401486111</v>
      </c>
      <c r="AD88" s="478">
        <f t="shared" si="206"/>
        <v>0.10593841011725239</v>
      </c>
      <c r="AE88" s="478">
        <f t="shared" si="206"/>
        <v>0.36845147920358778</v>
      </c>
      <c r="AF88" s="478">
        <f t="shared" si="206"/>
        <v>1.3503139219126099</v>
      </c>
      <c r="AG88" s="479">
        <f t="shared" si="146"/>
        <v>0.45159853738747174</v>
      </c>
      <c r="AH88" s="480"/>
      <c r="AI88" s="459">
        <f t="shared" si="147"/>
        <v>341.81718177542621</v>
      </c>
      <c r="AJ88" s="301"/>
      <c r="AK88" s="301"/>
    </row>
    <row r="89" spans="1:37" ht="12.75" hidden="1" customHeight="1">
      <c r="A89" s="447">
        <v>86</v>
      </c>
      <c r="B89" s="460">
        <v>5</v>
      </c>
      <c r="C89" s="483">
        <v>36</v>
      </c>
      <c r="D89" s="472">
        <f>測定日数!D40</f>
        <v>0</v>
      </c>
      <c r="E89" s="481"/>
      <c r="F89" s="474"/>
      <c r="G89" s="474"/>
      <c r="H89" s="475"/>
      <c r="I89" s="475"/>
      <c r="J89" s="475"/>
      <c r="K89" s="475"/>
      <c r="L89" s="475"/>
      <c r="M89" s="475"/>
      <c r="N89" s="475"/>
      <c r="O89" s="475"/>
      <c r="P89" s="472"/>
      <c r="Q89" s="476"/>
      <c r="R89" s="473"/>
      <c r="S89" s="475"/>
      <c r="T89" s="475"/>
      <c r="U89" s="475"/>
      <c r="V89" s="475"/>
      <c r="W89" s="472"/>
      <c r="X89" s="477"/>
      <c r="Y89" s="478"/>
      <c r="Z89" s="478"/>
      <c r="AA89" s="478"/>
      <c r="AB89" s="478"/>
      <c r="AC89" s="478"/>
      <c r="AD89" s="478"/>
      <c r="AE89" s="478"/>
      <c r="AF89" s="478"/>
      <c r="AG89" s="479"/>
      <c r="AH89" s="480"/>
      <c r="AI89" s="459"/>
      <c r="AJ89" s="301"/>
      <c r="AK89" s="301"/>
    </row>
    <row r="90" spans="1:37" ht="12.75" hidden="1" customHeight="1">
      <c r="A90" s="447">
        <v>87</v>
      </c>
      <c r="B90" s="460">
        <v>5</v>
      </c>
      <c r="C90" s="483">
        <v>37</v>
      </c>
      <c r="D90" s="472">
        <f>測定日数!D41</f>
        <v>28</v>
      </c>
      <c r="E90" s="473">
        <f>mm!D41</f>
        <v>118.33757961783441</v>
      </c>
      <c r="F90" s="474">
        <f>pH!D41</f>
        <v>5.04</v>
      </c>
      <c r="G90" s="474">
        <f>EC!D41</f>
        <v>2.2200000000000002</v>
      </c>
      <c r="H90" s="475">
        <f>'SO4'!D41</f>
        <v>39.973517544626681</v>
      </c>
      <c r="I90" s="475">
        <f>'NO3'!D41</f>
        <v>42.899835335594446</v>
      </c>
      <c r="J90" s="475">
        <f>Cl!D41</f>
        <v>18.61635362045768</v>
      </c>
      <c r="K90" s="475">
        <f>H!D41</f>
        <v>9.1201083935590983</v>
      </c>
      <c r="L90" s="475">
        <f>'NH4'!D41</f>
        <v>42.132573468674984</v>
      </c>
      <c r="M90" s="475">
        <f>Na!D41</f>
        <v>16.09409390251329</v>
      </c>
      <c r="N90" s="475">
        <f>K!D41</f>
        <v>3.8364839391994021</v>
      </c>
      <c r="O90" s="475">
        <f>Mg!D41</f>
        <v>6.1715696358773915</v>
      </c>
      <c r="P90" s="472">
        <f>Ca!D41</f>
        <v>38.425071111332898</v>
      </c>
      <c r="Q90" s="476">
        <f t="shared" ref="Q90:Q139" si="207">1.24*10^(F90-5.35)</f>
        <v>0.60732573601687379</v>
      </c>
      <c r="R90" s="473">
        <f t="shared" ref="R90:R139" si="208">SUM(H90:J90)+H90</f>
        <v>141.46322404530548</v>
      </c>
      <c r="S90" s="475">
        <f t="shared" ref="S90:S139" si="209">SUM(K90:P90)+O90+P90</f>
        <v>160.37654119836736</v>
      </c>
      <c r="T90" s="475">
        <f t="shared" ref="T90:T139" si="210">SUM(H90:J90,Q90)+H90</f>
        <v>142.07054978132237</v>
      </c>
      <c r="U90" s="475">
        <f t="shared" ref="U90:U139" si="211">(S90-R90)/(R90+S90)*100</f>
        <v>6.266012411516857</v>
      </c>
      <c r="V90" s="475">
        <f t="shared" ref="V90:V139" si="212">(S90-T90)/(S90+T90)*100</f>
        <v>6.0526260503111589</v>
      </c>
      <c r="W90" s="472">
        <f t="shared" ref="W90:W139" si="213">100*((349.7*10^(2-F90)+(80*2*H90+71.5*I90+76.3*J90+73.5*L90+50.1*M90+73.5*N90+59.8*2*P90+53.3*2*O90)/10000)-G90)/((349.7*10^(2-F90)+(80*2*H90+71.5*I90+76.3*J90+73.5*L90+50.1*M90+73.5*N90+59.8*2*P90+53.3*2*O90)/10000)+G90)</f>
        <v>2.8688651384509352</v>
      </c>
      <c r="X90" s="477">
        <f t="shared" ref="X90:X139" si="214">E90</f>
        <v>118.33757961783441</v>
      </c>
      <c r="Y90" s="478">
        <f t="shared" ref="Y90:AA90" si="215">H90*$E90/1000</f>
        <v>4.7303693150421608</v>
      </c>
      <c r="Z90" s="478">
        <f t="shared" si="215"/>
        <v>5.0766626796178933</v>
      </c>
      <c r="AA90" s="478">
        <f t="shared" si="215"/>
        <v>2.2030142287546703</v>
      </c>
      <c r="AB90" s="478">
        <f t="shared" ref="AB90:AF90" si="216">L90*$E90/1000</f>
        <v>4.9858667673535839</v>
      </c>
      <c r="AC90" s="478">
        <f t="shared" si="216"/>
        <v>1.9045361185655698</v>
      </c>
      <c r="AD90" s="478">
        <f t="shared" si="216"/>
        <v>0.45400022360755227</v>
      </c>
      <c r="AE90" s="478">
        <f t="shared" si="216"/>
        <v>0.73032861315265007</v>
      </c>
      <c r="AF90" s="478">
        <f t="shared" si="216"/>
        <v>4.5471299119583053</v>
      </c>
      <c r="AG90" s="479">
        <f t="shared" ref="AG90:AG139" si="217">K90*$E90/1000</f>
        <v>1.0792515531460798</v>
      </c>
      <c r="AH90" s="480"/>
      <c r="AI90" s="459">
        <f t="shared" ref="AI90:AI139" si="218">R90+S90</f>
        <v>301.83976524367284</v>
      </c>
      <c r="AJ90" s="301"/>
      <c r="AK90" s="301"/>
    </row>
    <row r="91" spans="1:37" ht="12.75" hidden="1" customHeight="1">
      <c r="A91" s="447">
        <v>88</v>
      </c>
      <c r="B91" s="460">
        <v>5</v>
      </c>
      <c r="C91" s="483">
        <v>38</v>
      </c>
      <c r="D91" s="472">
        <f>測定日数!D42</f>
        <v>28</v>
      </c>
      <c r="E91" s="473">
        <f>mm!D42</f>
        <v>43.125397835773391</v>
      </c>
      <c r="F91" s="474">
        <f>pH!D42</f>
        <v>5.3579845355671125</v>
      </c>
      <c r="G91" s="474">
        <f>EC!D42</f>
        <v>1.7697712177121772</v>
      </c>
      <c r="H91" s="475">
        <f>'SO4'!D42</f>
        <v>30.547098775411424</v>
      </c>
      <c r="I91" s="475">
        <f>'NO3'!D42</f>
        <v>30.729398117666012</v>
      </c>
      <c r="J91" s="475">
        <f>Cl!D42</f>
        <v>15.8058241052609</v>
      </c>
      <c r="K91" s="475">
        <f>H!D42</f>
        <v>4.3854631332979839</v>
      </c>
      <c r="L91" s="475">
        <f>'NH4'!D42</f>
        <v>25.743352667271814</v>
      </c>
      <c r="M91" s="475">
        <f>Na!D42</f>
        <v>14.495424667667628</v>
      </c>
      <c r="N91" s="475">
        <f>K!D42</f>
        <v>4.6463745860109054</v>
      </c>
      <c r="O91" s="475">
        <f>Mg!D42</f>
        <v>4.6972810207457165</v>
      </c>
      <c r="P91" s="472">
        <f>Ca!D42</f>
        <v>30.081945662339272</v>
      </c>
      <c r="Q91" s="476">
        <f t="shared" si="207"/>
        <v>1.2630083469671234</v>
      </c>
      <c r="R91" s="473">
        <f t="shared" si="208"/>
        <v>107.62941977374976</v>
      </c>
      <c r="S91" s="475">
        <f t="shared" si="209"/>
        <v>118.82906842041831</v>
      </c>
      <c r="T91" s="475">
        <f t="shared" si="210"/>
        <v>108.89242812071689</v>
      </c>
      <c r="U91" s="475">
        <f t="shared" si="211"/>
        <v>4.9455636377232386</v>
      </c>
      <c r="V91" s="475">
        <f t="shared" si="212"/>
        <v>4.3635056200794313</v>
      </c>
      <c r="W91" s="472">
        <f t="shared" si="213"/>
        <v>-2.3569638207527905</v>
      </c>
      <c r="X91" s="477">
        <f t="shared" si="214"/>
        <v>43.125397835773391</v>
      </c>
      <c r="Y91" s="478">
        <f t="shared" ref="Y91:AA91" si="219">H91*$E91/1000</f>
        <v>1.317355787418284</v>
      </c>
      <c r="Z91" s="478">
        <f t="shared" si="219"/>
        <v>1.3252175190782127</v>
      </c>
      <c r="AA91" s="478">
        <f t="shared" si="219"/>
        <v>0.6816324526616333</v>
      </c>
      <c r="AB91" s="478">
        <f t="shared" ref="AB91:AF91" si="220">L91*$E91/1000</f>
        <v>1.1101923254027151</v>
      </c>
      <c r="AC91" s="478">
        <f t="shared" si="220"/>
        <v>0.62512095559164971</v>
      </c>
      <c r="AD91" s="478">
        <f t="shared" si="220"/>
        <v>0.20037675251574719</v>
      </c>
      <c r="AE91" s="478">
        <f t="shared" si="220"/>
        <v>0.20257211276608675</v>
      </c>
      <c r="AF91" s="478">
        <f t="shared" si="220"/>
        <v>1.2972958743624987</v>
      </c>
      <c r="AG91" s="479">
        <f t="shared" si="217"/>
        <v>0.18912484231759288</v>
      </c>
      <c r="AH91" s="480"/>
      <c r="AI91" s="459">
        <f t="shared" si="218"/>
        <v>226.45848819416807</v>
      </c>
      <c r="AJ91" s="301"/>
      <c r="AK91" s="301"/>
    </row>
    <row r="92" spans="1:37" ht="12.75" hidden="1" customHeight="1">
      <c r="A92" s="447">
        <v>89</v>
      </c>
      <c r="B92" s="460">
        <v>5</v>
      </c>
      <c r="C92" s="483">
        <v>39</v>
      </c>
      <c r="D92" s="472">
        <f>測定日数!D43</f>
        <v>31</v>
      </c>
      <c r="E92" s="473">
        <f>mm!D43</f>
        <v>82.439077422739942</v>
      </c>
      <c r="F92" s="474">
        <f>pH!D43</f>
        <v>5.1382486735651245</v>
      </c>
      <c r="G92" s="474">
        <f>EC!D43</f>
        <v>1.0936399088767907</v>
      </c>
      <c r="H92" s="475">
        <f>'SO4'!D43</f>
        <v>15.645402911309318</v>
      </c>
      <c r="I92" s="475">
        <f>'NO3'!D43</f>
        <v>16.800739796903354</v>
      </c>
      <c r="J92" s="475">
        <f>Cl!D43</f>
        <v>11.5175307926947</v>
      </c>
      <c r="K92" s="475">
        <f>H!D43</f>
        <v>7.2736320289368184</v>
      </c>
      <c r="L92" s="475">
        <f>'NH4'!D43</f>
        <v>28.064176609135483</v>
      </c>
      <c r="M92" s="475">
        <f>Na!D43</f>
        <v>7.3707618054751149</v>
      </c>
      <c r="N92" s="475">
        <f>K!D43</f>
        <v>1.6795644619483376</v>
      </c>
      <c r="O92" s="475">
        <f>Mg!D43</f>
        <v>2.2183134483956914</v>
      </c>
      <c r="P92" s="472">
        <f>Ca!D43</f>
        <v>6.0248349357118034</v>
      </c>
      <c r="Q92" s="476">
        <f t="shared" si="207"/>
        <v>0.76150079088913747</v>
      </c>
      <c r="R92" s="473">
        <f t="shared" si="208"/>
        <v>59.609076412216695</v>
      </c>
      <c r="S92" s="475">
        <f t="shared" si="209"/>
        <v>60.874431673710738</v>
      </c>
      <c r="T92" s="475">
        <f t="shared" si="210"/>
        <v>60.370577203105832</v>
      </c>
      <c r="U92" s="475">
        <f t="shared" si="211"/>
        <v>1.0502310910399513</v>
      </c>
      <c r="V92" s="475">
        <f t="shared" si="212"/>
        <v>0.4155671852165202</v>
      </c>
      <c r="W92" s="472">
        <f t="shared" si="213"/>
        <v>-1.3766476045025882</v>
      </c>
      <c r="X92" s="477">
        <f t="shared" si="214"/>
        <v>82.439077422739942</v>
      </c>
      <c r="Y92" s="478">
        <f t="shared" ref="Y92:AA92" si="221">H92*$E92/1000</f>
        <v>1.2897925819153897</v>
      </c>
      <c r="Z92" s="478">
        <f t="shared" si="221"/>
        <v>1.3850374888762238</v>
      </c>
      <c r="AA92" s="478">
        <f t="shared" si="221"/>
        <v>0.94949461273774971</v>
      </c>
      <c r="AB92" s="478">
        <f t="shared" ref="AB92:AF92" si="222">L92*$E92/1000</f>
        <v>2.3135848282859675</v>
      </c>
      <c r="AC92" s="478">
        <f t="shared" si="222"/>
        <v>0.60763880314613739</v>
      </c>
      <c r="AD92" s="478">
        <f t="shared" si="222"/>
        <v>0.13846174471504155</v>
      </c>
      <c r="AE92" s="478">
        <f t="shared" si="222"/>
        <v>0.18287571412019765</v>
      </c>
      <c r="AF92" s="478">
        <f t="shared" si="222"/>
        <v>0.4966818337243738</v>
      </c>
      <c r="AG92" s="479">
        <f t="shared" si="217"/>
        <v>0.59963151397804337</v>
      </c>
      <c r="AH92" s="480"/>
      <c r="AI92" s="459">
        <f t="shared" si="218"/>
        <v>120.48350808592744</v>
      </c>
      <c r="AJ92" s="301"/>
      <c r="AK92" s="301"/>
    </row>
    <row r="93" spans="1:37" ht="12.75" hidden="1" customHeight="1">
      <c r="A93" s="447">
        <v>90</v>
      </c>
      <c r="B93" s="460">
        <v>5</v>
      </c>
      <c r="C93" s="483">
        <v>40</v>
      </c>
      <c r="D93" s="472">
        <f>測定日数!D44</f>
        <v>28</v>
      </c>
      <c r="E93" s="473">
        <f>mm!D44</f>
        <v>101.59235668789808</v>
      </c>
      <c r="F93" s="474">
        <f>pH!D44</f>
        <v>4.87</v>
      </c>
      <c r="G93" s="474">
        <f>EC!D44</f>
        <v>1.38</v>
      </c>
      <c r="H93" s="475">
        <f>'SO4'!D44</f>
        <v>19.465248652984741</v>
      </c>
      <c r="I93" s="475">
        <f>'NO3'!D44</f>
        <v>19.852820789273618</v>
      </c>
      <c r="J93" s="475">
        <f>Cl!D44</f>
        <v>11.916875115857341</v>
      </c>
      <c r="K93" s="475">
        <f>H!D44</f>
        <v>13.489628825916535</v>
      </c>
      <c r="L93" s="475">
        <f>'NH4'!D44</f>
        <v>16.398474362527718</v>
      </c>
      <c r="M93" s="475">
        <f>Na!D44</f>
        <v>13.553683187472815</v>
      </c>
      <c r="N93" s="475">
        <f>K!D44</f>
        <v>1.3939058823529409</v>
      </c>
      <c r="O93" s="475">
        <f>Mg!D44</f>
        <v>2.5327754934210525</v>
      </c>
      <c r="P93" s="472">
        <f>Ca!D44</f>
        <v>12.012731100299405</v>
      </c>
      <c r="Q93" s="476">
        <f t="shared" si="207"/>
        <v>0.41060259063841337</v>
      </c>
      <c r="R93" s="473">
        <f t="shared" si="208"/>
        <v>70.700193211100441</v>
      </c>
      <c r="S93" s="475">
        <f t="shared" si="209"/>
        <v>73.926705445710923</v>
      </c>
      <c r="T93" s="475">
        <f t="shared" si="210"/>
        <v>71.110795801738846</v>
      </c>
      <c r="U93" s="475">
        <f t="shared" si="211"/>
        <v>2.2309212633168261</v>
      </c>
      <c r="V93" s="475">
        <f t="shared" si="212"/>
        <v>1.9415045210740556</v>
      </c>
      <c r="W93" s="472">
        <f t="shared" si="213"/>
        <v>0.19524567435437756</v>
      </c>
      <c r="X93" s="477">
        <f t="shared" si="214"/>
        <v>101.59235668789808</v>
      </c>
      <c r="Y93" s="478">
        <f t="shared" ref="Y93:AA93" si="223">H93*$E93/1000</f>
        <v>1.9775204841726535</v>
      </c>
      <c r="Z93" s="478">
        <f t="shared" si="223"/>
        <v>2.0168948508848037</v>
      </c>
      <c r="AA93" s="478">
        <f t="shared" si="223"/>
        <v>1.2106634273753156</v>
      </c>
      <c r="AB93" s="478">
        <f t="shared" ref="AB93:AF93" si="224">L93*$E93/1000</f>
        <v>1.6659596565752679</v>
      </c>
      <c r="AC93" s="478">
        <f t="shared" si="224"/>
        <v>1.3769506168165055</v>
      </c>
      <c r="AD93" s="478">
        <f t="shared" si="224"/>
        <v>0.14161018358935926</v>
      </c>
      <c r="AE93" s="478">
        <f t="shared" si="224"/>
        <v>0.25731063133799859</v>
      </c>
      <c r="AF93" s="478">
        <f t="shared" si="224"/>
        <v>1.2204016627374235</v>
      </c>
      <c r="AG93" s="479">
        <f t="shared" si="217"/>
        <v>1.3704431832698645</v>
      </c>
      <c r="AH93" s="480"/>
      <c r="AI93" s="459">
        <f t="shared" si="218"/>
        <v>144.62689865681136</v>
      </c>
      <c r="AJ93" s="301"/>
      <c r="AK93" s="301"/>
    </row>
    <row r="94" spans="1:37" ht="12.75" hidden="1" customHeight="1">
      <c r="A94" s="447">
        <v>91</v>
      </c>
      <c r="B94" s="460">
        <v>5</v>
      </c>
      <c r="C94" s="483">
        <v>41</v>
      </c>
      <c r="D94" s="472">
        <f>測定日数!D45</f>
        <v>28</v>
      </c>
      <c r="E94" s="473">
        <f>mm!D45</f>
        <v>101.05095541401275</v>
      </c>
      <c r="F94" s="474">
        <f>pH!D45</f>
        <v>5.18</v>
      </c>
      <c r="G94" s="474">
        <f>EC!D45</f>
        <v>0.77</v>
      </c>
      <c r="H94" s="475">
        <f>'SO4'!D45</f>
        <v>12.76</v>
      </c>
      <c r="I94" s="475">
        <f>'NO3'!D45</f>
        <v>14.07</v>
      </c>
      <c r="J94" s="475">
        <f>Cl!D45</f>
        <v>15.52</v>
      </c>
      <c r="K94" s="475">
        <f>H!D45</f>
        <v>6.6069344800759655</v>
      </c>
      <c r="L94" s="475">
        <f>'NH4'!D45</f>
        <v>12.31</v>
      </c>
      <c r="M94" s="475">
        <f>Na!D45</f>
        <v>8.2899999999999991</v>
      </c>
      <c r="N94" s="475">
        <f>K!D45</f>
        <v>1.1000000000000001</v>
      </c>
      <c r="O94" s="475">
        <f>Mg!D45</f>
        <v>1.45</v>
      </c>
      <c r="P94" s="472">
        <f>Ca!D45</f>
        <v>9.16</v>
      </c>
      <c r="Q94" s="476">
        <f t="shared" si="207"/>
        <v>0.8383428894860574</v>
      </c>
      <c r="R94" s="473">
        <f t="shared" si="208"/>
        <v>55.109999999999992</v>
      </c>
      <c r="S94" s="475">
        <f t="shared" si="209"/>
        <v>49.526934480075965</v>
      </c>
      <c r="T94" s="475">
        <f t="shared" si="210"/>
        <v>55.94834288948605</v>
      </c>
      <c r="U94" s="475">
        <f t="shared" si="211"/>
        <v>-5.3356547070739211</v>
      </c>
      <c r="V94" s="475">
        <f t="shared" si="212"/>
        <v>-6.0880697065255314</v>
      </c>
      <c r="W94" s="472">
        <f t="shared" si="213"/>
        <v>8.839577479559777</v>
      </c>
      <c r="X94" s="477">
        <f t="shared" si="214"/>
        <v>101.05095541401275</v>
      </c>
      <c r="Y94" s="478">
        <f t="shared" ref="Y94:AA94" si="225">H94*$E94/1000</f>
        <v>1.2894101910828026</v>
      </c>
      <c r="Z94" s="478">
        <f t="shared" si="225"/>
        <v>1.4217869426751595</v>
      </c>
      <c r="AA94" s="478">
        <f t="shared" si="225"/>
        <v>1.5683108280254778</v>
      </c>
      <c r="AB94" s="478">
        <f t="shared" ref="AB94:AF94" si="226">L94*$E94/1000</f>
        <v>1.2439372611464969</v>
      </c>
      <c r="AC94" s="478">
        <f t="shared" si="226"/>
        <v>0.83771242038216565</v>
      </c>
      <c r="AD94" s="478">
        <f t="shared" si="226"/>
        <v>0.11115605095541403</v>
      </c>
      <c r="AE94" s="478">
        <f t="shared" si="226"/>
        <v>0.14652388535031846</v>
      </c>
      <c r="AF94" s="478">
        <f t="shared" si="226"/>
        <v>0.92562675159235674</v>
      </c>
      <c r="AG94" s="479">
        <f t="shared" si="217"/>
        <v>0.66763704156945991</v>
      </c>
      <c r="AH94" s="480"/>
      <c r="AI94" s="459">
        <f t="shared" si="218"/>
        <v>104.63693448007595</v>
      </c>
      <c r="AJ94" s="301"/>
      <c r="AK94" s="301"/>
    </row>
    <row r="95" spans="1:37" ht="12.75" hidden="1" customHeight="1">
      <c r="A95" s="447">
        <v>92</v>
      </c>
      <c r="B95" s="460">
        <v>5</v>
      </c>
      <c r="C95" s="483">
        <v>42</v>
      </c>
      <c r="D95" s="472">
        <f>測定日数!D46</f>
        <v>28</v>
      </c>
      <c r="E95" s="473">
        <f>mm!D46</f>
        <v>109.49044585987261</v>
      </c>
      <c r="F95" s="474">
        <f>pH!D46</f>
        <v>5.2264644831124132</v>
      </c>
      <c r="G95" s="474">
        <f>EC!D46</f>
        <v>1.2902239674229206</v>
      </c>
      <c r="H95" s="475">
        <f>'SO4'!D46</f>
        <v>21.138218967847106</v>
      </c>
      <c r="I95" s="475">
        <f>'NO3'!D46</f>
        <v>17.313317011953686</v>
      </c>
      <c r="J95" s="475">
        <f>Cl!D46</f>
        <v>8.0424043264590459</v>
      </c>
      <c r="K95" s="475">
        <f>H!D46</f>
        <v>5.9365689585654016</v>
      </c>
      <c r="L95" s="475">
        <f>'NH4'!D46</f>
        <v>26.477601901460798</v>
      </c>
      <c r="M95" s="475">
        <f>Na!D46</f>
        <v>9.6461159245769785</v>
      </c>
      <c r="N95" s="475">
        <f>K!D46</f>
        <v>3.6923123850481079</v>
      </c>
      <c r="O95" s="475">
        <f>Mg!D46</f>
        <v>2.4045061128515437</v>
      </c>
      <c r="P95" s="472">
        <f>Ca!D46</f>
        <v>18.912794380017452</v>
      </c>
      <c r="Q95" s="476">
        <f t="shared" si="207"/>
        <v>0.93300972014825923</v>
      </c>
      <c r="R95" s="473">
        <f t="shared" si="208"/>
        <v>67.632159274106954</v>
      </c>
      <c r="S95" s="475">
        <f t="shared" si="209"/>
        <v>88.38720015538928</v>
      </c>
      <c r="T95" s="475">
        <f t="shared" si="210"/>
        <v>68.565168994255203</v>
      </c>
      <c r="U95" s="475">
        <f t="shared" si="211"/>
        <v>13.302862514738978</v>
      </c>
      <c r="V95" s="475">
        <f t="shared" si="212"/>
        <v>12.629329056023986</v>
      </c>
      <c r="W95" s="472">
        <f t="shared" si="213"/>
        <v>-1.4687577206033946</v>
      </c>
      <c r="X95" s="477">
        <f t="shared" si="214"/>
        <v>109.49044585987261</v>
      </c>
      <c r="Y95" s="478">
        <f t="shared" ref="Y95:AA95" si="227">H95*$E95/1000</f>
        <v>2.3144330194731957</v>
      </c>
      <c r="Z95" s="478">
        <f t="shared" si="227"/>
        <v>1.8956427989521265</v>
      </c>
      <c r="AA95" s="478">
        <f t="shared" si="227"/>
        <v>0.88056643548936941</v>
      </c>
      <c r="AB95" s="478">
        <f t="shared" ref="AB95:AF95" si="228">L95*$E95/1000</f>
        <v>2.8990444374911535</v>
      </c>
      <c r="AC95" s="478">
        <f t="shared" si="228"/>
        <v>1.0561575333979507</v>
      </c>
      <c r="AD95" s="478">
        <f t="shared" si="228"/>
        <v>0.40427292929284697</v>
      </c>
      <c r="AE95" s="478">
        <f t="shared" si="228"/>
        <v>0.26327044636890468</v>
      </c>
      <c r="AF95" s="478">
        <f t="shared" si="228"/>
        <v>2.0707702891242037</v>
      </c>
      <c r="AG95" s="479">
        <f t="shared" si="217"/>
        <v>0.6499975821512054</v>
      </c>
      <c r="AH95" s="480"/>
      <c r="AI95" s="459">
        <f t="shared" si="218"/>
        <v>156.01935942949623</v>
      </c>
      <c r="AJ95" s="301"/>
      <c r="AK95" s="301"/>
    </row>
    <row r="96" spans="1:37" ht="12.75" hidden="1" customHeight="1">
      <c r="A96" s="447">
        <v>93</v>
      </c>
      <c r="B96" s="460">
        <v>5</v>
      </c>
      <c r="C96" s="483">
        <v>43</v>
      </c>
      <c r="D96" s="472">
        <f>測定日数!D47</f>
        <v>28</v>
      </c>
      <c r="E96" s="473">
        <f>mm!D47</f>
        <v>50</v>
      </c>
      <c r="F96" s="474">
        <f>pH!D47</f>
        <v>5.08</v>
      </c>
      <c r="G96" s="474">
        <f>EC!D47</f>
        <v>2.3279999999999998</v>
      </c>
      <c r="H96" s="475">
        <f>'SO4'!D47</f>
        <v>38.86</v>
      </c>
      <c r="I96" s="475">
        <f>'NO3'!D47</f>
        <v>32.46</v>
      </c>
      <c r="J96" s="475">
        <f>Cl!D47</f>
        <v>25.8</v>
      </c>
      <c r="K96" s="475">
        <f>H!D47</f>
        <v>8.3176377110267108</v>
      </c>
      <c r="L96" s="475">
        <f>'NH4'!D47</f>
        <v>43.34</v>
      </c>
      <c r="M96" s="475">
        <f>Na!D47</f>
        <v>16.11</v>
      </c>
      <c r="N96" s="475">
        <f>K!D47</f>
        <v>3.07</v>
      </c>
      <c r="O96" s="475">
        <f>Mg!D47</f>
        <v>5.36</v>
      </c>
      <c r="P96" s="472">
        <f>Ca!D47</f>
        <v>41.36</v>
      </c>
      <c r="Q96" s="476">
        <f t="shared" si="207"/>
        <v>0.66591942749911404</v>
      </c>
      <c r="R96" s="473">
        <f t="shared" si="208"/>
        <v>135.97999999999999</v>
      </c>
      <c r="S96" s="475">
        <f t="shared" si="209"/>
        <v>164.2776377110267</v>
      </c>
      <c r="T96" s="475">
        <f t="shared" si="210"/>
        <v>136.64591942749911</v>
      </c>
      <c r="U96" s="475">
        <f t="shared" si="211"/>
        <v>9.4244522559858623</v>
      </c>
      <c r="V96" s="475">
        <f t="shared" si="212"/>
        <v>9.182304817302068</v>
      </c>
      <c r="W96" s="472">
        <f t="shared" si="213"/>
        <v>-0.2757023847932249</v>
      </c>
      <c r="X96" s="477">
        <f t="shared" si="214"/>
        <v>50</v>
      </c>
      <c r="Y96" s="478">
        <f t="shared" ref="Y96:AA96" si="229">H96*$E96/1000</f>
        <v>1.9430000000000001</v>
      </c>
      <c r="Z96" s="478">
        <f t="shared" si="229"/>
        <v>1.623</v>
      </c>
      <c r="AA96" s="478">
        <f t="shared" si="229"/>
        <v>1.29</v>
      </c>
      <c r="AB96" s="478">
        <f t="shared" ref="AB96:AF96" si="230">L96*$E96/1000</f>
        <v>2.1669999999999998</v>
      </c>
      <c r="AC96" s="478">
        <f t="shared" si="230"/>
        <v>0.80549999999999999</v>
      </c>
      <c r="AD96" s="478">
        <f t="shared" si="230"/>
        <v>0.1535</v>
      </c>
      <c r="AE96" s="478">
        <f t="shared" si="230"/>
        <v>0.26800000000000002</v>
      </c>
      <c r="AF96" s="478">
        <f t="shared" si="230"/>
        <v>2.0680000000000001</v>
      </c>
      <c r="AG96" s="479">
        <f t="shared" si="217"/>
        <v>0.41588188555133554</v>
      </c>
      <c r="AH96" s="480"/>
      <c r="AI96" s="459">
        <f t="shared" si="218"/>
        <v>300.25763771102669</v>
      </c>
      <c r="AJ96" s="301"/>
      <c r="AK96" s="301"/>
    </row>
    <row r="97" spans="1:37" ht="12.75" hidden="1" customHeight="1">
      <c r="A97" s="447">
        <v>94</v>
      </c>
      <c r="B97" s="460">
        <v>5</v>
      </c>
      <c r="C97" s="483">
        <v>44</v>
      </c>
      <c r="D97" s="472">
        <f>測定日数!D48</f>
        <v>28</v>
      </c>
      <c r="E97" s="473">
        <f>mm!D48</f>
        <v>62.5</v>
      </c>
      <c r="F97" s="474">
        <f>pH!D48</f>
        <v>5.09</v>
      </c>
      <c r="G97" s="474">
        <f>EC!D48</f>
        <v>2.25</v>
      </c>
      <c r="H97" s="475">
        <f>'SO4'!D48</f>
        <v>28.7</v>
      </c>
      <c r="I97" s="475">
        <f>'NO3'!D48</f>
        <v>21.2</v>
      </c>
      <c r="J97" s="475">
        <f>Cl!D48</f>
        <v>19.2</v>
      </c>
      <c r="K97" s="475">
        <f>H!D48</f>
        <v>8.1283051616409985</v>
      </c>
      <c r="L97" s="475">
        <f>'NH4'!D48</f>
        <v>28.1</v>
      </c>
      <c r="M97" s="475">
        <f>Na!D48</f>
        <v>13.9</v>
      </c>
      <c r="N97" s="475">
        <f>K!D48</f>
        <v>2.7</v>
      </c>
      <c r="O97" s="475">
        <f>Mg!D48</f>
        <v>4.3</v>
      </c>
      <c r="P97" s="472">
        <f>Ca!D48</f>
        <v>51.9</v>
      </c>
      <c r="Q97" s="476">
        <f t="shared" si="207"/>
        <v>0.68143068358345482</v>
      </c>
      <c r="R97" s="473">
        <f t="shared" si="208"/>
        <v>97.8</v>
      </c>
      <c r="S97" s="475">
        <f t="shared" si="209"/>
        <v>165.228305161641</v>
      </c>
      <c r="T97" s="475">
        <f t="shared" si="210"/>
        <v>98.481430683583454</v>
      </c>
      <c r="U97" s="475">
        <f t="shared" si="211"/>
        <v>25.635379857769951</v>
      </c>
      <c r="V97" s="475">
        <f t="shared" si="212"/>
        <v>25.310735784602343</v>
      </c>
      <c r="W97" s="472">
        <f t="shared" si="213"/>
        <v>-5.7802107855595466</v>
      </c>
      <c r="X97" s="477">
        <f t="shared" si="214"/>
        <v>62.5</v>
      </c>
      <c r="Y97" s="478">
        <f t="shared" ref="Y97:AA97" si="231">H97*$E97/1000</f>
        <v>1.79375</v>
      </c>
      <c r="Z97" s="478">
        <f t="shared" si="231"/>
        <v>1.325</v>
      </c>
      <c r="AA97" s="478">
        <f t="shared" si="231"/>
        <v>1.2</v>
      </c>
      <c r="AB97" s="478">
        <f t="shared" ref="AB97:AF97" si="232">L97*$E97/1000</f>
        <v>1.7562500000000001</v>
      </c>
      <c r="AC97" s="478">
        <f t="shared" si="232"/>
        <v>0.86875000000000002</v>
      </c>
      <c r="AD97" s="478">
        <f t="shared" si="232"/>
        <v>0.16875000000000001</v>
      </c>
      <c r="AE97" s="478">
        <f t="shared" si="232"/>
        <v>0.26874999999999999</v>
      </c>
      <c r="AF97" s="478">
        <f t="shared" si="232"/>
        <v>3.2437499999999999</v>
      </c>
      <c r="AG97" s="479">
        <f t="shared" si="217"/>
        <v>0.5080190726025624</v>
      </c>
      <c r="AH97" s="480"/>
      <c r="AI97" s="459">
        <f t="shared" si="218"/>
        <v>263.02830516164101</v>
      </c>
      <c r="AJ97" s="301"/>
      <c r="AK97" s="301"/>
    </row>
    <row r="98" spans="1:37" ht="12.75" hidden="1" customHeight="1">
      <c r="A98" s="447">
        <v>95</v>
      </c>
      <c r="B98" s="460">
        <v>5</v>
      </c>
      <c r="C98" s="483">
        <v>45</v>
      </c>
      <c r="D98" s="472">
        <f>測定日数!D49</f>
        <v>28</v>
      </c>
      <c r="E98" s="473">
        <f>mm!D49</f>
        <v>78.259</v>
      </c>
      <c r="F98" s="474">
        <f>pH!D49</f>
        <v>5.3753403689759081</v>
      </c>
      <c r="G98" s="474">
        <f>EC!D49</f>
        <v>0.9820862009481337</v>
      </c>
      <c r="H98" s="475">
        <f>'SO4'!D49</f>
        <v>12.883084373682259</v>
      </c>
      <c r="I98" s="475">
        <f>'NO3'!D49</f>
        <v>10.751461684918029</v>
      </c>
      <c r="J98" s="475">
        <f>Cl!D49</f>
        <v>3.9314936301256087</v>
      </c>
      <c r="K98" s="475">
        <f>H!D49</f>
        <v>4.2136613732340678</v>
      </c>
      <c r="L98" s="475">
        <f>'NH4'!D49</f>
        <v>18.128661495802397</v>
      </c>
      <c r="M98" s="475">
        <f>Na!D49</f>
        <v>2.5931616810846037</v>
      </c>
      <c r="N98" s="475">
        <f>K!D49</f>
        <v>0.88125122989049176</v>
      </c>
      <c r="O98" s="475">
        <f>Mg!D49</f>
        <v>1.2710642865357338</v>
      </c>
      <c r="P98" s="472">
        <f>Ca!D49</f>
        <v>15.916786567679114</v>
      </c>
      <c r="Q98" s="476">
        <f t="shared" si="207"/>
        <v>1.3145044302458391</v>
      </c>
      <c r="R98" s="473">
        <f t="shared" si="208"/>
        <v>40.449124062408153</v>
      </c>
      <c r="S98" s="475">
        <f t="shared" si="209"/>
        <v>60.192437488441257</v>
      </c>
      <c r="T98" s="475">
        <f t="shared" si="210"/>
        <v>41.763628492653993</v>
      </c>
      <c r="U98" s="475">
        <f t="shared" si="211"/>
        <v>19.617455375091474</v>
      </c>
      <c r="V98" s="475">
        <f t="shared" si="212"/>
        <v>18.075245272021721</v>
      </c>
      <c r="W98" s="472">
        <f t="shared" si="213"/>
        <v>-9.177312728201704</v>
      </c>
      <c r="X98" s="477">
        <f t="shared" si="214"/>
        <v>78.259</v>
      </c>
      <c r="Y98" s="478">
        <f t="shared" ref="Y98:AA98" si="233">H98*$E98/1000</f>
        <v>1.0082172999999999</v>
      </c>
      <c r="Z98" s="478">
        <f t="shared" si="233"/>
        <v>0.84139863999999998</v>
      </c>
      <c r="AA98" s="478">
        <f t="shared" si="233"/>
        <v>0.30767475999999999</v>
      </c>
      <c r="AB98" s="478">
        <f t="shared" ref="AB98:AF98" si="234">L98*$E98/1000</f>
        <v>1.4187309199999998</v>
      </c>
      <c r="AC98" s="478">
        <f t="shared" si="234"/>
        <v>0.20293824000000002</v>
      </c>
      <c r="AD98" s="478">
        <f t="shared" si="234"/>
        <v>6.896584E-2</v>
      </c>
      <c r="AE98" s="478">
        <f t="shared" si="234"/>
        <v>9.9472219999999986E-2</v>
      </c>
      <c r="AF98" s="478">
        <f t="shared" si="234"/>
        <v>1.2456318</v>
      </c>
      <c r="AG98" s="479">
        <f t="shared" si="217"/>
        <v>0.32975692540792489</v>
      </c>
      <c r="AH98" s="480"/>
      <c r="AI98" s="459">
        <f t="shared" si="218"/>
        <v>100.64156155084942</v>
      </c>
      <c r="AJ98" s="301"/>
      <c r="AK98" s="301"/>
    </row>
    <row r="99" spans="1:37" ht="12.75" hidden="1" customHeight="1">
      <c r="A99" s="447">
        <v>96</v>
      </c>
      <c r="B99" s="460">
        <v>5</v>
      </c>
      <c r="C99" s="483">
        <v>46</v>
      </c>
      <c r="D99" s="472">
        <f>測定日数!D50</f>
        <v>28</v>
      </c>
      <c r="E99" s="473">
        <f>mm!D50</f>
        <v>134.23523794365749</v>
      </c>
      <c r="F99" s="474">
        <f>pH!D50</f>
        <v>5.1713860514793355</v>
      </c>
      <c r="G99" s="474">
        <f>EC!D50</f>
        <v>1.3386933839222195</v>
      </c>
      <c r="H99" s="475">
        <f>'SO4'!D50</f>
        <v>21.435407430525323</v>
      </c>
      <c r="I99" s="475">
        <f>'NO3'!D50</f>
        <v>17.951745191248882</v>
      </c>
      <c r="J99" s="475">
        <f>Cl!D50</f>
        <v>16.415536560008132</v>
      </c>
      <c r="K99" s="475">
        <f>H!D50</f>
        <v>6.7392869510210263</v>
      </c>
      <c r="L99" s="475">
        <f>'NH4'!D50</f>
        <v>20.883303185665721</v>
      </c>
      <c r="M99" s="475">
        <f>Na!D50</f>
        <v>17.453108007956363</v>
      </c>
      <c r="N99" s="475">
        <f>K!D50</f>
        <v>2.2369470496807766</v>
      </c>
      <c r="O99" s="475">
        <f>Mg!D50</f>
        <v>3.9600328838251211</v>
      </c>
      <c r="P99" s="472">
        <f>Ca!D50</f>
        <v>22.392604873280476</v>
      </c>
      <c r="Q99" s="476">
        <f t="shared" si="207"/>
        <v>0.82187872143250817</v>
      </c>
      <c r="R99" s="473">
        <f t="shared" si="208"/>
        <v>77.238096612307658</v>
      </c>
      <c r="S99" s="475">
        <f t="shared" si="209"/>
        <v>100.01792070853509</v>
      </c>
      <c r="T99" s="475">
        <f t="shared" si="210"/>
        <v>78.059975333740169</v>
      </c>
      <c r="U99" s="475">
        <f t="shared" si="211"/>
        <v>12.85136856877177</v>
      </c>
      <c r="V99" s="475">
        <f t="shared" si="212"/>
        <v>12.330528304075512</v>
      </c>
      <c r="W99" s="472">
        <f t="shared" si="213"/>
        <v>2.2259799346435658</v>
      </c>
      <c r="X99" s="477">
        <f t="shared" si="214"/>
        <v>134.23523794365749</v>
      </c>
      <c r="Y99" s="478">
        <f t="shared" ref="Y99:AA99" si="235">H99*$E99/1000</f>
        <v>2.8773870168558107</v>
      </c>
      <c r="Z99" s="478">
        <f t="shared" si="235"/>
        <v>2.4097567872512031</v>
      </c>
      <c r="AA99" s="478">
        <f t="shared" si="235"/>
        <v>2.2035434561055003</v>
      </c>
      <c r="AB99" s="478">
        <f t="shared" ref="AB99:AF99" si="236">L99*$E99/1000</f>
        <v>2.8032751721773783</v>
      </c>
      <c r="AC99" s="478">
        <f t="shared" si="236"/>
        <v>2.3428221063043764</v>
      </c>
      <c r="AD99" s="478">
        <f t="shared" si="236"/>
        <v>0.30027711948126162</v>
      </c>
      <c r="AE99" s="478">
        <f t="shared" si="236"/>
        <v>0.53157595642497335</v>
      </c>
      <c r="AF99" s="478">
        <f t="shared" si="236"/>
        <v>3.0058766433431092</v>
      </c>
      <c r="AG99" s="479">
        <f t="shared" si="217"/>
        <v>0.90464978744089353</v>
      </c>
      <c r="AH99" s="480"/>
      <c r="AI99" s="459">
        <f t="shared" si="218"/>
        <v>177.25601732084274</v>
      </c>
      <c r="AJ99" s="301"/>
      <c r="AK99" s="301"/>
    </row>
    <row r="100" spans="1:37" ht="12.75" hidden="1" customHeight="1">
      <c r="A100" s="447">
        <v>97</v>
      </c>
      <c r="B100" s="460">
        <v>5</v>
      </c>
      <c r="C100" s="483">
        <v>47</v>
      </c>
      <c r="D100" s="472">
        <f>測定日数!D51</f>
        <v>28</v>
      </c>
      <c r="E100" s="473">
        <f>mm!D51</f>
        <v>151.91082802547771</v>
      </c>
      <c r="F100" s="474">
        <f>pH!D51</f>
        <v>5.43</v>
      </c>
      <c r="G100" s="474">
        <f>EC!D51</f>
        <v>1.2</v>
      </c>
      <c r="H100" s="475">
        <f>'SO4'!D51</f>
        <v>17.47</v>
      </c>
      <c r="I100" s="475">
        <f>'NO3'!D51</f>
        <v>14.79</v>
      </c>
      <c r="J100" s="475">
        <f>Cl!D51</f>
        <v>10.16</v>
      </c>
      <c r="K100" s="475">
        <f>H!D51</f>
        <v>3.7153522909717283</v>
      </c>
      <c r="L100" s="475">
        <f>'NH4'!D51</f>
        <v>23.52</v>
      </c>
      <c r="M100" s="475">
        <f>Na!D51</f>
        <v>8.1</v>
      </c>
      <c r="N100" s="475">
        <f>K!D51</f>
        <v>1.63</v>
      </c>
      <c r="O100" s="475">
        <f>Mg!D51</f>
        <v>2.4900000000000002</v>
      </c>
      <c r="P100" s="472">
        <f>Ca!D51</f>
        <v>16.75</v>
      </c>
      <c r="Q100" s="476">
        <f t="shared" si="207"/>
        <v>1.4908078989255924</v>
      </c>
      <c r="R100" s="473">
        <f t="shared" si="208"/>
        <v>59.89</v>
      </c>
      <c r="S100" s="475">
        <f t="shared" si="209"/>
        <v>75.445352290971726</v>
      </c>
      <c r="T100" s="475">
        <f t="shared" si="210"/>
        <v>61.380807898925596</v>
      </c>
      <c r="U100" s="475">
        <f t="shared" si="211"/>
        <v>11.493931206923403</v>
      </c>
      <c r="V100" s="475">
        <f t="shared" si="212"/>
        <v>10.279134028555891</v>
      </c>
      <c r="W100" s="472">
        <f t="shared" si="213"/>
        <v>-6.9031807073182394</v>
      </c>
      <c r="X100" s="477">
        <f t="shared" si="214"/>
        <v>151.91082802547771</v>
      </c>
      <c r="Y100" s="478">
        <f t="shared" ref="Y100:AA100" si="237">H100*$E100/1000</f>
        <v>2.6538821656050953</v>
      </c>
      <c r="Z100" s="478">
        <f t="shared" si="237"/>
        <v>2.2467611464968154</v>
      </c>
      <c r="AA100" s="478">
        <f t="shared" si="237"/>
        <v>1.5434140127388536</v>
      </c>
      <c r="AB100" s="478">
        <f t="shared" ref="AB100:AF100" si="238">L100*$E100/1000</f>
        <v>3.5729426751592359</v>
      </c>
      <c r="AC100" s="478">
        <f t="shared" si="238"/>
        <v>1.2304777070063695</v>
      </c>
      <c r="AD100" s="478">
        <f t="shared" si="238"/>
        <v>0.24761464968152866</v>
      </c>
      <c r="AE100" s="478">
        <f t="shared" si="238"/>
        <v>0.37825796178343957</v>
      </c>
      <c r="AF100" s="478">
        <f t="shared" si="238"/>
        <v>2.544506369426752</v>
      </c>
      <c r="AG100" s="479">
        <f t="shared" si="217"/>
        <v>0.56440224292787078</v>
      </c>
      <c r="AH100" s="480"/>
      <c r="AI100" s="459">
        <f t="shared" si="218"/>
        <v>135.33535229097174</v>
      </c>
      <c r="AJ100" s="301"/>
      <c r="AK100" s="301"/>
    </row>
    <row r="101" spans="1:37" ht="12.75" hidden="1" customHeight="1">
      <c r="A101" s="447">
        <v>98</v>
      </c>
      <c r="B101" s="460">
        <v>5</v>
      </c>
      <c r="C101" s="483">
        <v>48</v>
      </c>
      <c r="D101" s="472">
        <f>測定日数!D52</f>
        <v>28</v>
      </c>
      <c r="E101" s="473">
        <f>mm!D52</f>
        <v>207.48407643312103</v>
      </c>
      <c r="F101" s="474">
        <f>pH!D52</f>
        <v>5.4</v>
      </c>
      <c r="G101" s="474">
        <f>EC!D52</f>
        <v>1.58</v>
      </c>
      <c r="H101" s="475">
        <f>'SO4'!D52</f>
        <v>19</v>
      </c>
      <c r="I101" s="475">
        <f>'NO3'!D52</f>
        <v>12.1</v>
      </c>
      <c r="J101" s="475">
        <f>Cl!D52</f>
        <v>11.5</v>
      </c>
      <c r="K101" s="475">
        <f>H!D52</f>
        <v>3.98107170553497</v>
      </c>
      <c r="L101" s="475">
        <f>'NH4'!D52</f>
        <v>29.8</v>
      </c>
      <c r="M101" s="475">
        <f>Na!D52</f>
        <v>6.4</v>
      </c>
      <c r="N101" s="475">
        <f>K!D52</f>
        <v>2.1</v>
      </c>
      <c r="O101" s="475">
        <f>Mg!D52</f>
        <v>3</v>
      </c>
      <c r="P101" s="472">
        <f>Ca!D52</f>
        <v>30.4</v>
      </c>
      <c r="Q101" s="476">
        <f t="shared" si="207"/>
        <v>1.391302883334437</v>
      </c>
      <c r="R101" s="473">
        <f t="shared" si="208"/>
        <v>61.6</v>
      </c>
      <c r="S101" s="475">
        <f t="shared" si="209"/>
        <v>109.08107170553498</v>
      </c>
      <c r="T101" s="475">
        <f t="shared" si="210"/>
        <v>62.991302883334441</v>
      </c>
      <c r="U101" s="475">
        <f t="shared" si="211"/>
        <v>27.818592437391654</v>
      </c>
      <c r="V101" s="475">
        <f t="shared" si="212"/>
        <v>26.785106518302143</v>
      </c>
      <c r="W101" s="472">
        <f t="shared" si="213"/>
        <v>-10.506083405893971</v>
      </c>
      <c r="X101" s="477">
        <f t="shared" si="214"/>
        <v>207.48407643312103</v>
      </c>
      <c r="Y101" s="478">
        <f t="shared" ref="Y101:AA101" si="239">H101*$E101/1000</f>
        <v>3.9421974522292995</v>
      </c>
      <c r="Z101" s="478">
        <f t="shared" si="239"/>
        <v>2.5105573248407644</v>
      </c>
      <c r="AA101" s="478">
        <f t="shared" si="239"/>
        <v>2.3860668789808921</v>
      </c>
      <c r="AB101" s="478">
        <f t="shared" ref="AB101:AF101" si="240">L101*$E101/1000</f>
        <v>6.1830254777070071</v>
      </c>
      <c r="AC101" s="478">
        <f t="shared" si="240"/>
        <v>1.3278980891719747</v>
      </c>
      <c r="AD101" s="478">
        <f t="shared" si="240"/>
        <v>0.43571656050955421</v>
      </c>
      <c r="AE101" s="478">
        <f t="shared" si="240"/>
        <v>0.62245222929936317</v>
      </c>
      <c r="AF101" s="478">
        <f t="shared" si="240"/>
        <v>6.3075159235668785</v>
      </c>
      <c r="AG101" s="479">
        <f t="shared" si="217"/>
        <v>0.82600898603695327</v>
      </c>
      <c r="AH101" s="480"/>
      <c r="AI101" s="459">
        <f t="shared" si="218"/>
        <v>170.68107170553498</v>
      </c>
      <c r="AJ101" s="301"/>
      <c r="AK101" s="301"/>
    </row>
    <row r="102" spans="1:37" ht="12.75" hidden="1" customHeight="1">
      <c r="A102" s="447">
        <v>99</v>
      </c>
      <c r="B102" s="460">
        <v>5</v>
      </c>
      <c r="C102" s="483">
        <v>49</v>
      </c>
      <c r="D102" s="472">
        <f>測定日数!D53</f>
        <v>28</v>
      </c>
      <c r="E102" s="473">
        <f>mm!D53</f>
        <v>155.12738853503186</v>
      </c>
      <c r="F102" s="474">
        <f>pH!D53</f>
        <v>4.8728206689978713</v>
      </c>
      <c r="G102" s="474">
        <f>EC!D53</f>
        <v>2.16</v>
      </c>
      <c r="H102" s="475">
        <f>'SO4'!D53</f>
        <v>21.9</v>
      </c>
      <c r="I102" s="475">
        <f>'NO3'!D53</f>
        <v>9</v>
      </c>
      <c r="J102" s="475">
        <f>Cl!D53</f>
        <v>6.9</v>
      </c>
      <c r="K102" s="475">
        <f>H!D53</f>
        <v>13.402299875055178</v>
      </c>
      <c r="L102" s="475">
        <f>'NH4'!D53</f>
        <v>25.02</v>
      </c>
      <c r="M102" s="475">
        <f>Na!D53</f>
        <v>5.9</v>
      </c>
      <c r="N102" s="475">
        <f>K!D53</f>
        <v>1.1000000000000001</v>
      </c>
      <c r="O102" s="475">
        <f>Mg!D53</f>
        <v>2.2000000000000002</v>
      </c>
      <c r="P102" s="472">
        <f>Ca!D53</f>
        <v>19.8</v>
      </c>
      <c r="Q102" s="476">
        <f t="shared" si="207"/>
        <v>0.41327806378822318</v>
      </c>
      <c r="R102" s="473">
        <f t="shared" si="208"/>
        <v>59.699999999999996</v>
      </c>
      <c r="S102" s="475">
        <f t="shared" si="209"/>
        <v>89.422299875055174</v>
      </c>
      <c r="T102" s="475">
        <f t="shared" si="210"/>
        <v>60.113278063788222</v>
      </c>
      <c r="U102" s="475">
        <f t="shared" si="211"/>
        <v>19.931492405869911</v>
      </c>
      <c r="V102" s="475">
        <f t="shared" si="212"/>
        <v>19.600032457328425</v>
      </c>
      <c r="W102" s="472">
        <f t="shared" si="213"/>
        <v>-20.742012436359786</v>
      </c>
      <c r="X102" s="477">
        <f t="shared" si="214"/>
        <v>155.12738853503186</v>
      </c>
      <c r="Y102" s="478">
        <f t="shared" ref="Y102:AA102" si="241">H102*$E102/1000</f>
        <v>3.397289808917197</v>
      </c>
      <c r="Z102" s="478">
        <f t="shared" si="241"/>
        <v>1.3961464968152868</v>
      </c>
      <c r="AA102" s="478">
        <f t="shared" si="241"/>
        <v>1.0703789808917199</v>
      </c>
      <c r="AB102" s="478">
        <f t="shared" ref="AB102:AF102" si="242">L102*$E102/1000</f>
        <v>3.8812872611464968</v>
      </c>
      <c r="AC102" s="478">
        <f t="shared" si="242"/>
        <v>0.91525159235668796</v>
      </c>
      <c r="AD102" s="478">
        <f t="shared" si="242"/>
        <v>0.17064012738853507</v>
      </c>
      <c r="AE102" s="478">
        <f t="shared" si="242"/>
        <v>0.34128025477707014</v>
      </c>
      <c r="AF102" s="478">
        <f t="shared" si="242"/>
        <v>3.071522292993631</v>
      </c>
      <c r="AG102" s="479">
        <f t="shared" si="217"/>
        <v>2.0790637799806935</v>
      </c>
      <c r="AH102" s="480"/>
      <c r="AI102" s="459">
        <f t="shared" si="218"/>
        <v>149.12229987505518</v>
      </c>
      <c r="AJ102" s="301"/>
      <c r="AK102" s="301"/>
    </row>
    <row r="103" spans="1:37" ht="12.75" hidden="1" customHeight="1">
      <c r="A103" s="447">
        <v>100</v>
      </c>
      <c r="B103" s="460">
        <v>5</v>
      </c>
      <c r="C103" s="483">
        <v>50</v>
      </c>
      <c r="D103" s="472">
        <f>測定日数!D54</f>
        <v>28</v>
      </c>
      <c r="E103" s="473">
        <f>mm!D54</f>
        <v>220.88159622065601</v>
      </c>
      <c r="F103" s="474">
        <f>pH!D54</f>
        <v>4.91</v>
      </c>
      <c r="G103" s="474">
        <f>EC!D54</f>
        <v>0.9</v>
      </c>
      <c r="H103" s="475">
        <f>'SO4'!D54</f>
        <v>11.6</v>
      </c>
      <c r="I103" s="475">
        <f>'NO3'!D54</f>
        <v>7.3</v>
      </c>
      <c r="J103" s="475">
        <f>Cl!D54</f>
        <v>16</v>
      </c>
      <c r="K103" s="475">
        <f>H!D54</f>
        <v>12.302687708123813</v>
      </c>
      <c r="L103" s="475">
        <f>'NH4'!D54</f>
        <v>8</v>
      </c>
      <c r="M103" s="475">
        <f>Na!D54</f>
        <v>14.5</v>
      </c>
      <c r="N103" s="475">
        <f>K!D54</f>
        <v>0.3</v>
      </c>
      <c r="O103" s="475">
        <f>Mg!D54</f>
        <v>1.8</v>
      </c>
      <c r="P103" s="472">
        <f>Ca!D54</f>
        <v>3.9</v>
      </c>
      <c r="Q103" s="476">
        <f t="shared" si="207"/>
        <v>0.45021678791492614</v>
      </c>
      <c r="R103" s="473">
        <f t="shared" si="208"/>
        <v>46.5</v>
      </c>
      <c r="S103" s="475">
        <f t="shared" si="209"/>
        <v>46.502687708123801</v>
      </c>
      <c r="T103" s="475">
        <f t="shared" si="210"/>
        <v>46.950216787914925</v>
      </c>
      <c r="U103" s="475">
        <f t="shared" si="211"/>
        <v>2.8899252161789795E-3</v>
      </c>
      <c r="V103" s="475">
        <f t="shared" si="212"/>
        <v>-0.47888193759680742</v>
      </c>
      <c r="W103" s="472">
        <f t="shared" si="213"/>
        <v>4.7408363155091306</v>
      </c>
      <c r="X103" s="477">
        <f t="shared" si="214"/>
        <v>220.88159622065601</v>
      </c>
      <c r="Y103" s="478">
        <f t="shared" ref="Y103:AA103" si="243">H103*$E103/1000</f>
        <v>2.5622265161596096</v>
      </c>
      <c r="Z103" s="478">
        <f t="shared" si="243"/>
        <v>1.6124356524107888</v>
      </c>
      <c r="AA103" s="478">
        <f t="shared" si="243"/>
        <v>3.5341055395304961</v>
      </c>
      <c r="AB103" s="478">
        <f t="shared" ref="AB103:AF103" si="244">L103*$E103/1000</f>
        <v>1.7670527697652481</v>
      </c>
      <c r="AC103" s="478">
        <f t="shared" si="244"/>
        <v>3.2027831451995121</v>
      </c>
      <c r="AD103" s="478">
        <f t="shared" si="244"/>
        <v>6.6264478866196797E-2</v>
      </c>
      <c r="AE103" s="478">
        <f t="shared" si="244"/>
        <v>0.39758687319718083</v>
      </c>
      <c r="AF103" s="478">
        <f t="shared" si="244"/>
        <v>0.86143822526055835</v>
      </c>
      <c r="AG103" s="479">
        <f t="shared" si="217"/>
        <v>2.717437298774632</v>
      </c>
      <c r="AH103" s="480"/>
      <c r="AI103" s="459">
        <f t="shared" si="218"/>
        <v>93.002687708123801</v>
      </c>
      <c r="AJ103" s="301"/>
      <c r="AK103" s="301"/>
    </row>
    <row r="104" spans="1:37" ht="12.75" hidden="1" customHeight="1">
      <c r="A104" s="447">
        <v>101</v>
      </c>
      <c r="B104" s="460">
        <v>5</v>
      </c>
      <c r="C104" s="483">
        <v>51</v>
      </c>
      <c r="D104" s="472">
        <f>測定日数!D55</f>
        <v>28</v>
      </c>
      <c r="E104" s="473">
        <f>mm!D55</f>
        <v>152</v>
      </c>
      <c r="F104" s="474">
        <f>pH!D55</f>
        <v>5.2121515731478105</v>
      </c>
      <c r="G104" s="474">
        <f>EC!D55</f>
        <v>0.79519736842105271</v>
      </c>
      <c r="H104" s="475">
        <f>'SO4'!D55</f>
        <v>9.702680342329904</v>
      </c>
      <c r="I104" s="475">
        <f>'NO3'!D55</f>
        <v>7.9284750337381915</v>
      </c>
      <c r="J104" s="475">
        <f>Cl!D55</f>
        <v>16.936381857323138</v>
      </c>
      <c r="K104" s="475">
        <f>H!D55</f>
        <v>6.1354783342023334</v>
      </c>
      <c r="L104" s="475">
        <f>'NH4'!D55</f>
        <v>13.037548138639282</v>
      </c>
      <c r="M104" s="475">
        <f>Na!D55</f>
        <v>12.061880451454865</v>
      </c>
      <c r="N104" s="475">
        <f>K!D55</f>
        <v>1.324202449858662</v>
      </c>
      <c r="O104" s="475">
        <f>Mg!D55</f>
        <v>2.2263460872576175</v>
      </c>
      <c r="P104" s="472">
        <f>Ca!D55</f>
        <v>4.8587036453408983</v>
      </c>
      <c r="Q104" s="476">
        <f t="shared" si="207"/>
        <v>0.90276197567113592</v>
      </c>
      <c r="R104" s="473">
        <f t="shared" si="208"/>
        <v>44.270217575721141</v>
      </c>
      <c r="S104" s="475">
        <f t="shared" si="209"/>
        <v>46.729208839352168</v>
      </c>
      <c r="T104" s="475">
        <f t="shared" si="210"/>
        <v>45.172979551392274</v>
      </c>
      <c r="U104" s="475">
        <f t="shared" si="211"/>
        <v>2.7022052341460863</v>
      </c>
      <c r="V104" s="475">
        <f t="shared" si="212"/>
        <v>1.6933538963655663</v>
      </c>
      <c r="W104" s="472">
        <f t="shared" si="213"/>
        <v>0.5221738253953101</v>
      </c>
      <c r="X104" s="477">
        <f t="shared" si="214"/>
        <v>152</v>
      </c>
      <c r="Y104" s="478">
        <f t="shared" ref="Y104:AA104" si="245">H104*$E104/1000</f>
        <v>1.4748074120341454</v>
      </c>
      <c r="Z104" s="478">
        <f t="shared" si="245"/>
        <v>1.2051282051282051</v>
      </c>
      <c r="AA104" s="478">
        <f t="shared" si="245"/>
        <v>2.5743300423131168</v>
      </c>
      <c r="AB104" s="478">
        <f t="shared" ref="AB104:AF104" si="246">L104*$E104/1000</f>
        <v>1.9817073170731709</v>
      </c>
      <c r="AC104" s="478">
        <f t="shared" si="246"/>
        <v>1.8334058286211397</v>
      </c>
      <c r="AD104" s="478">
        <f t="shared" si="246"/>
        <v>0.20127877237851663</v>
      </c>
      <c r="AE104" s="478">
        <f t="shared" si="246"/>
        <v>0.33840460526315785</v>
      </c>
      <c r="AF104" s="478">
        <f t="shared" si="246"/>
        <v>0.73852295409181656</v>
      </c>
      <c r="AG104" s="479">
        <f t="shared" si="217"/>
        <v>0.93259270679875461</v>
      </c>
      <c r="AH104" s="480"/>
      <c r="AI104" s="459">
        <f t="shared" si="218"/>
        <v>90.999426415073316</v>
      </c>
      <c r="AJ104" s="301"/>
      <c r="AK104" s="301"/>
    </row>
    <row r="105" spans="1:37" ht="12.75" hidden="1" customHeight="1">
      <c r="A105" s="447">
        <v>102</v>
      </c>
      <c r="B105" s="460">
        <v>5</v>
      </c>
      <c r="C105" s="483">
        <v>52</v>
      </c>
      <c r="D105" s="472">
        <f>測定日数!D56</f>
        <v>28</v>
      </c>
      <c r="E105" s="473">
        <f>mm!D56</f>
        <v>55.806089245742179</v>
      </c>
      <c r="F105" s="474">
        <f>pH!D56</f>
        <v>5.7</v>
      </c>
      <c r="G105" s="474">
        <f>EC!D56</f>
        <v>2.2000000000000002</v>
      </c>
      <c r="H105" s="475">
        <f>'SO4'!D56</f>
        <v>13.9</v>
      </c>
      <c r="I105" s="475">
        <f>'NO3'!D56</f>
        <v>10.8</v>
      </c>
      <c r="J105" s="475">
        <f>Cl!D56</f>
        <v>127.4</v>
      </c>
      <c r="K105" s="475">
        <f>H!D56</f>
        <v>1.9952623149688791</v>
      </c>
      <c r="L105" s="475">
        <f>'NH4'!D56</f>
        <v>23.1</v>
      </c>
      <c r="M105" s="475">
        <f>Na!D56</f>
        <v>105.6</v>
      </c>
      <c r="N105" s="475">
        <f>K!D56</f>
        <v>3.2</v>
      </c>
      <c r="O105" s="475">
        <f>Mg!D56</f>
        <v>11.6</v>
      </c>
      <c r="P105" s="472">
        <f>Ca!D56</f>
        <v>5.2</v>
      </c>
      <c r="Q105" s="476">
        <f t="shared" si="207"/>
        <v>2.7760142118247448</v>
      </c>
      <c r="R105" s="473">
        <f t="shared" si="208"/>
        <v>166.00000000000003</v>
      </c>
      <c r="S105" s="475">
        <f t="shared" si="209"/>
        <v>167.49526231496884</v>
      </c>
      <c r="T105" s="475">
        <f t="shared" si="210"/>
        <v>168.77601421182479</v>
      </c>
      <c r="U105" s="475">
        <f t="shared" si="211"/>
        <v>0.44836088662531437</v>
      </c>
      <c r="V105" s="475">
        <f t="shared" si="212"/>
        <v>-0.38086865761604766</v>
      </c>
      <c r="W105" s="472">
        <f t="shared" si="213"/>
        <v>1.1161586219983997</v>
      </c>
      <c r="X105" s="477">
        <f t="shared" si="214"/>
        <v>55.806089245742179</v>
      </c>
      <c r="Y105" s="478">
        <f t="shared" ref="Y105:AA105" si="247">H105*$E105/1000</f>
        <v>0.77570464051581633</v>
      </c>
      <c r="Z105" s="478">
        <f t="shared" si="247"/>
        <v>0.60270576385401553</v>
      </c>
      <c r="AA105" s="478">
        <f t="shared" si="247"/>
        <v>7.109695769907554</v>
      </c>
      <c r="AB105" s="478">
        <f t="shared" ref="AB105:AF105" si="248">L105*$E105/1000</f>
        <v>1.2891206615766444</v>
      </c>
      <c r="AC105" s="478">
        <f t="shared" si="248"/>
        <v>5.8931230243503743</v>
      </c>
      <c r="AD105" s="478">
        <f t="shared" si="248"/>
        <v>0.17857948558637496</v>
      </c>
      <c r="AE105" s="478">
        <f t="shared" si="248"/>
        <v>0.64735063525060921</v>
      </c>
      <c r="AF105" s="478">
        <f t="shared" si="248"/>
        <v>0.29019166407785935</v>
      </c>
      <c r="AG105" s="479">
        <f t="shared" si="217"/>
        <v>0.11134778681781941</v>
      </c>
      <c r="AH105" s="480"/>
      <c r="AI105" s="459">
        <f t="shared" si="218"/>
        <v>333.49526231496884</v>
      </c>
      <c r="AJ105" s="301"/>
      <c r="AK105" s="301"/>
    </row>
    <row r="106" spans="1:37" ht="12.75" hidden="1" customHeight="1">
      <c r="A106" s="447">
        <v>103</v>
      </c>
      <c r="B106" s="460">
        <v>6</v>
      </c>
      <c r="C106" s="483">
        <v>1</v>
      </c>
      <c r="D106" s="472">
        <f>測定日数!E5</f>
        <v>35</v>
      </c>
      <c r="E106" s="473">
        <f>mm!E5</f>
        <v>61.029606027521098</v>
      </c>
      <c r="F106" s="474">
        <f>pH!E5</f>
        <v>4.6120693090097236</v>
      </c>
      <c r="G106" s="474">
        <f>EC!E5</f>
        <v>2.2516331820789652</v>
      </c>
      <c r="H106" s="475">
        <f>'SO4'!E5</f>
        <v>26.959637687925969</v>
      </c>
      <c r="I106" s="475">
        <f>'NO3'!E5</f>
        <v>29.534667106981281</v>
      </c>
      <c r="J106" s="475">
        <f>Cl!E5</f>
        <v>15.036352505623215</v>
      </c>
      <c r="K106" s="475">
        <f>H!E5</f>
        <v>24.430406369886239</v>
      </c>
      <c r="L106" s="475">
        <f>'NH4'!E5</f>
        <v>44.972631137868099</v>
      </c>
      <c r="M106" s="475">
        <f>Na!E5</f>
        <v>13.953051890774089</v>
      </c>
      <c r="N106" s="475">
        <f>K!E5</f>
        <v>2.5453923104046292</v>
      </c>
      <c r="O106" s="475">
        <f>Mg!E5</f>
        <v>1.8290153508102467</v>
      </c>
      <c r="P106" s="472">
        <f>Ca!E5</f>
        <v>5.7695217515930866</v>
      </c>
      <c r="Q106" s="476">
        <f t="shared" si="207"/>
        <v>0.22672060623188645</v>
      </c>
      <c r="R106" s="473">
        <f t="shared" si="208"/>
        <v>98.490294988456441</v>
      </c>
      <c r="S106" s="475">
        <f t="shared" si="209"/>
        <v>101.09855591373973</v>
      </c>
      <c r="T106" s="475">
        <f t="shared" si="210"/>
        <v>98.71701559468832</v>
      </c>
      <c r="U106" s="475">
        <f t="shared" si="211"/>
        <v>1.3068169456827059</v>
      </c>
      <c r="V106" s="475">
        <f t="shared" si="212"/>
        <v>1.1918692327494402</v>
      </c>
      <c r="W106" s="472">
        <f t="shared" si="213"/>
        <v>-3.0287796225589956</v>
      </c>
      <c r="X106" s="477">
        <f t="shared" si="214"/>
        <v>61.029606027521098</v>
      </c>
      <c r="Y106" s="478">
        <f t="shared" ref="Y106:AA106" si="249">H106*$E106/1000</f>
        <v>1.6453360667388317</v>
      </c>
      <c r="Z106" s="478">
        <f t="shared" si="249"/>
        <v>1.8024890976930539</v>
      </c>
      <c r="AA106" s="478">
        <f t="shared" si="249"/>
        <v>0.91766266950911446</v>
      </c>
      <c r="AB106" s="478">
        <f t="shared" ref="AB106:AF106" si="250">L106*$E106/1000</f>
        <v>2.7446619603651179</v>
      </c>
      <c r="AC106" s="478">
        <f t="shared" si="250"/>
        <v>0.851549259775501</v>
      </c>
      <c r="AD106" s="478">
        <f t="shared" si="250"/>
        <v>0.15534428988947621</v>
      </c>
      <c r="AE106" s="478">
        <f t="shared" si="250"/>
        <v>0.11162408627823764</v>
      </c>
      <c r="AF106" s="478">
        <f t="shared" si="250"/>
        <v>0.35211163946693952</v>
      </c>
      <c r="AG106" s="479">
        <f t="shared" si="217"/>
        <v>1.4909780758463989</v>
      </c>
      <c r="AH106" s="480"/>
      <c r="AI106" s="459">
        <f t="shared" si="218"/>
        <v>199.58885090219616</v>
      </c>
      <c r="AJ106" s="301"/>
      <c r="AK106" s="301"/>
    </row>
    <row r="107" spans="1:37" ht="12.75" hidden="1" customHeight="1">
      <c r="A107" s="447">
        <v>104</v>
      </c>
      <c r="B107" s="460">
        <v>6</v>
      </c>
      <c r="C107" s="483">
        <v>2</v>
      </c>
      <c r="D107" s="472">
        <f>測定日数!E6</f>
        <v>34</v>
      </c>
      <c r="E107" s="473">
        <f>mm!E6</f>
        <v>112.32140331022777</v>
      </c>
      <c r="F107" s="474">
        <f>pH!E6</f>
        <v>5.4299221535640143</v>
      </c>
      <c r="G107" s="474">
        <f>EC!E6</f>
        <v>0.80791813602015117</v>
      </c>
      <c r="H107" s="475">
        <f>'SO4'!E6</f>
        <v>3.9602585282534046</v>
      </c>
      <c r="I107" s="475">
        <f>'NO3'!E6</f>
        <v>4.8718315499692206</v>
      </c>
      <c r="J107" s="475">
        <f>Cl!E6</f>
        <v>3.4080580644539133</v>
      </c>
      <c r="K107" s="475">
        <f>H!E6</f>
        <v>3.9235112232291351</v>
      </c>
      <c r="L107" s="475">
        <f>'NH4'!E6</f>
        <v>18.276265595869685</v>
      </c>
      <c r="M107" s="475">
        <f>Na!E6</f>
        <v>5.1778910268977629</v>
      </c>
      <c r="N107" s="475">
        <f>K!E6</f>
        <v>0.1951446786668968</v>
      </c>
      <c r="O107" s="475">
        <f>Mg!E6</f>
        <v>12.351567583789139</v>
      </c>
      <c r="P107" s="472">
        <f>Ca!E6</f>
        <v>9.770436975243074</v>
      </c>
      <c r="Q107" s="476">
        <f t="shared" si="207"/>
        <v>1.4905406984754515</v>
      </c>
      <c r="R107" s="473">
        <f t="shared" si="208"/>
        <v>16.200406670929944</v>
      </c>
      <c r="S107" s="475">
        <f t="shared" si="209"/>
        <v>71.816821642727902</v>
      </c>
      <c r="T107" s="475">
        <f t="shared" si="210"/>
        <v>17.690947369405393</v>
      </c>
      <c r="U107" s="475">
        <f t="shared" si="211"/>
        <v>63.188100826810313</v>
      </c>
      <c r="V107" s="475">
        <f t="shared" si="212"/>
        <v>60.470588051396334</v>
      </c>
      <c r="W107" s="472">
        <f t="shared" si="213"/>
        <v>-9.7493609397077066</v>
      </c>
      <c r="X107" s="477">
        <f t="shared" si="214"/>
        <v>112.32140331022777</v>
      </c>
      <c r="Y107" s="478">
        <f t="shared" ref="Y107:AA107" si="251">H107*$E107/1000</f>
        <v>0.44482179536471972</v>
      </c>
      <c r="Z107" s="478">
        <f t="shared" si="251"/>
        <v>0.54721095638358486</v>
      </c>
      <c r="AA107" s="478">
        <f t="shared" si="251"/>
        <v>0.38279786436220226</v>
      </c>
      <c r="AB107" s="478">
        <f t="shared" ref="AB107:AF107" si="252">L107*$E107/1000</f>
        <v>2.0528157989985187</v>
      </c>
      <c r="AC107" s="478">
        <f t="shared" si="252"/>
        <v>0.5815879863285931</v>
      </c>
      <c r="AD107" s="478">
        <f t="shared" si="252"/>
        <v>2.1918924156389318E-2</v>
      </c>
      <c r="AE107" s="478">
        <f t="shared" si="252"/>
        <v>1.3873454040923154</v>
      </c>
      <c r="AF107" s="478">
        <f t="shared" si="252"/>
        <v>1.0974291920134391</v>
      </c>
      <c r="AG107" s="479">
        <f t="shared" si="217"/>
        <v>0.44069428649652481</v>
      </c>
      <c r="AH107" s="480"/>
      <c r="AI107" s="459">
        <f t="shared" si="218"/>
        <v>88.017228313657853</v>
      </c>
      <c r="AJ107" s="301"/>
      <c r="AK107" s="301"/>
    </row>
    <row r="108" spans="1:37" ht="12.75" hidden="1" customHeight="1">
      <c r="A108" s="447">
        <v>105</v>
      </c>
      <c r="B108" s="460">
        <v>6</v>
      </c>
      <c r="C108" s="483">
        <v>3</v>
      </c>
      <c r="D108" s="472">
        <f>測定日数!E7</f>
        <v>35</v>
      </c>
      <c r="E108" s="473">
        <f>mm!E7</f>
        <v>65.923566878980893</v>
      </c>
      <c r="F108" s="474">
        <f>pH!E7</f>
        <v>4.6770234459511695</v>
      </c>
      <c r="G108" s="474">
        <f>EC!E7</f>
        <v>2.1339903381642511</v>
      </c>
      <c r="H108" s="475">
        <f>'SO4'!E7</f>
        <v>26.654589371980681</v>
      </c>
      <c r="I108" s="475">
        <f>'NO3'!E7</f>
        <v>26.304347826086957</v>
      </c>
      <c r="J108" s="475">
        <f>Cl!E7</f>
        <v>9.4356206945892342</v>
      </c>
      <c r="K108" s="475">
        <f>H!E7</f>
        <v>21.036648676231266</v>
      </c>
      <c r="L108" s="475">
        <f>'NH4'!E7</f>
        <v>56.736446591519055</v>
      </c>
      <c r="M108" s="475">
        <f>Na!E7</f>
        <v>5.7172862843940351</v>
      </c>
      <c r="N108" s="475">
        <f>K!E7</f>
        <v>1.5184649789342328</v>
      </c>
      <c r="O108" s="475">
        <f>Mg!E7</f>
        <v>1.7256118168624877</v>
      </c>
      <c r="P108" s="472">
        <f>Ca!E7</f>
        <v>5.2367149758454099</v>
      </c>
      <c r="Q108" s="476">
        <f t="shared" si="207"/>
        <v>0.26329652730903735</v>
      </c>
      <c r="R108" s="473">
        <f t="shared" si="208"/>
        <v>89.049147264637554</v>
      </c>
      <c r="S108" s="475">
        <f t="shared" si="209"/>
        <v>98.933500116494386</v>
      </c>
      <c r="T108" s="475">
        <f t="shared" si="210"/>
        <v>89.312443791946592</v>
      </c>
      <c r="U108" s="475">
        <f t="shared" si="211"/>
        <v>5.2581198262499509</v>
      </c>
      <c r="V108" s="475">
        <f t="shared" si="212"/>
        <v>5.110897013126233</v>
      </c>
      <c r="W108" s="472">
        <f t="shared" si="213"/>
        <v>-4.2489223080144374</v>
      </c>
      <c r="X108" s="477">
        <f t="shared" si="214"/>
        <v>65.923566878980893</v>
      </c>
      <c r="Y108" s="478">
        <f t="shared" ref="Y108:AA108" si="253">H108*$E108/1000</f>
        <v>1.7571656050955418</v>
      </c>
      <c r="Z108" s="478">
        <f t="shared" si="253"/>
        <v>1.7340764331210192</v>
      </c>
      <c r="AA108" s="478">
        <f t="shared" si="253"/>
        <v>0.62202977190444952</v>
      </c>
      <c r="AB108" s="478">
        <f t="shared" ref="AB108:AF108" si="254">L108*$E108/1000</f>
        <v>3.7402689313517339</v>
      </c>
      <c r="AC108" s="478">
        <f t="shared" si="254"/>
        <v>0.37690390473553032</v>
      </c>
      <c r="AD108" s="478">
        <f t="shared" si="254"/>
        <v>0.10010262759216121</v>
      </c>
      <c r="AE108" s="478">
        <f t="shared" si="254"/>
        <v>0.11375848601609394</v>
      </c>
      <c r="AF108" s="478">
        <f t="shared" si="254"/>
        <v>0.34522292993630566</v>
      </c>
      <c r="AG108" s="479">
        <f t="shared" si="217"/>
        <v>1.3868109159171567</v>
      </c>
      <c r="AH108" s="480"/>
      <c r="AI108" s="459">
        <f t="shared" si="218"/>
        <v>187.98264738113193</v>
      </c>
      <c r="AJ108" s="301"/>
      <c r="AK108" s="301"/>
    </row>
    <row r="109" spans="1:37" ht="12.75" hidden="1" customHeight="1">
      <c r="A109" s="447">
        <v>106</v>
      </c>
      <c r="B109" s="460">
        <v>6</v>
      </c>
      <c r="C109" s="483">
        <v>4</v>
      </c>
      <c r="D109" s="472">
        <f>測定日数!E8</f>
        <v>20</v>
      </c>
      <c r="E109" s="473">
        <f>mm!E8</f>
        <v>42.406110757479311</v>
      </c>
      <c r="F109" s="474">
        <f>pH!E8</f>
        <v>5.51</v>
      </c>
      <c r="G109" s="474">
        <f>EC!E8</f>
        <v>1.8839999999999999</v>
      </c>
      <c r="H109" s="475">
        <f>'SO4'!E8</f>
        <v>29.8</v>
      </c>
      <c r="I109" s="475">
        <f>'NO3'!E8</f>
        <v>33.299999999999997</v>
      </c>
      <c r="J109" s="475">
        <f>Cl!E8</f>
        <v>11.9</v>
      </c>
      <c r="K109" s="475">
        <f>H!E8</f>
        <v>3.0902954325135927</v>
      </c>
      <c r="L109" s="475">
        <f>'NH4'!E8</f>
        <v>77.900000000000006</v>
      </c>
      <c r="M109" s="475">
        <f>Na!E8</f>
        <v>8.1999999999999993</v>
      </c>
      <c r="N109" s="475">
        <f>K!E8</f>
        <v>7.2</v>
      </c>
      <c r="O109" s="475">
        <f>Mg!E8</f>
        <v>5.8</v>
      </c>
      <c r="P109" s="472">
        <f>Ca!E8</f>
        <v>8.1999999999999993</v>
      </c>
      <c r="Q109" s="476">
        <f t="shared" si="207"/>
        <v>1.7923453157249509</v>
      </c>
      <c r="R109" s="473">
        <f t="shared" si="208"/>
        <v>104.8</v>
      </c>
      <c r="S109" s="475">
        <f t="shared" si="209"/>
        <v>124.39029543251361</v>
      </c>
      <c r="T109" s="475">
        <f t="shared" si="210"/>
        <v>106.59234531572494</v>
      </c>
      <c r="U109" s="475">
        <f t="shared" si="211"/>
        <v>8.5476112308961554</v>
      </c>
      <c r="V109" s="475">
        <f t="shared" si="212"/>
        <v>7.705319351763622</v>
      </c>
      <c r="W109" s="472">
        <f t="shared" si="213"/>
        <v>-3.9670082296818299</v>
      </c>
      <c r="X109" s="477">
        <f t="shared" si="214"/>
        <v>42.406110757479311</v>
      </c>
      <c r="Y109" s="478">
        <f t="shared" ref="Y109:AA109" si="255">H109*$E109/1000</f>
        <v>1.2637021005728835</v>
      </c>
      <c r="Z109" s="478">
        <f t="shared" si="255"/>
        <v>1.412123488224061</v>
      </c>
      <c r="AA109" s="478">
        <f t="shared" si="255"/>
        <v>0.50463271801400389</v>
      </c>
      <c r="AB109" s="478">
        <f t="shared" ref="AB109:AF109" si="256">L109*$E109/1000</f>
        <v>3.3034360280076385</v>
      </c>
      <c r="AC109" s="478">
        <f t="shared" si="256"/>
        <v>0.34773010821133032</v>
      </c>
      <c r="AD109" s="478">
        <f t="shared" si="256"/>
        <v>0.30532399745385108</v>
      </c>
      <c r="AE109" s="478">
        <f t="shared" si="256"/>
        <v>0.24595544239337999</v>
      </c>
      <c r="AF109" s="478">
        <f t="shared" si="256"/>
        <v>0.34773010821133032</v>
      </c>
      <c r="AG109" s="479">
        <f t="shared" si="217"/>
        <v>0.13104741038450385</v>
      </c>
      <c r="AH109" s="480"/>
      <c r="AI109" s="459">
        <f t="shared" si="218"/>
        <v>229.19029543251361</v>
      </c>
      <c r="AJ109" s="301"/>
      <c r="AK109" s="301"/>
    </row>
    <row r="110" spans="1:37" ht="12.75" hidden="1" customHeight="1">
      <c r="A110" s="447">
        <v>107</v>
      </c>
      <c r="B110" s="460">
        <v>6</v>
      </c>
      <c r="C110" s="483">
        <v>5</v>
      </c>
      <c r="D110" s="472">
        <f>測定日数!E9</f>
        <v>35</v>
      </c>
      <c r="E110" s="473">
        <f>mm!E9</f>
        <v>93</v>
      </c>
      <c r="F110" s="474">
        <f>pH!E9</f>
        <v>4.2300000000000004</v>
      </c>
      <c r="G110" s="474">
        <f>EC!E9</f>
        <v>3.83</v>
      </c>
      <c r="H110" s="475">
        <f>'SO4'!E9</f>
        <v>34</v>
      </c>
      <c r="I110" s="475">
        <f>'NO3'!E9</f>
        <v>49.1</v>
      </c>
      <c r="J110" s="475">
        <f>Cl!E9</f>
        <v>20.6</v>
      </c>
      <c r="K110" s="475">
        <f>H!E9</f>
        <v>58.884365535558842</v>
      </c>
      <c r="L110" s="475">
        <f>'NH4'!E9</f>
        <v>48</v>
      </c>
      <c r="M110" s="475">
        <f>Na!E9</f>
        <v>34</v>
      </c>
      <c r="N110" s="475">
        <f>K!E9</f>
        <v>1.88</v>
      </c>
      <c r="O110" s="475">
        <f>Mg!E9</f>
        <v>1.41</v>
      </c>
      <c r="P110" s="472">
        <f>Ca!E9</f>
        <v>3.7</v>
      </c>
      <c r="Q110" s="476">
        <f t="shared" si="207"/>
        <v>9.4063619303618923E-2</v>
      </c>
      <c r="R110" s="473">
        <f t="shared" si="208"/>
        <v>137.69999999999999</v>
      </c>
      <c r="S110" s="475">
        <f t="shared" si="209"/>
        <v>152.98436553555882</v>
      </c>
      <c r="T110" s="475">
        <f t="shared" si="210"/>
        <v>137.79406361930361</v>
      </c>
      <c r="U110" s="475">
        <f t="shared" si="211"/>
        <v>5.2580624717806259</v>
      </c>
      <c r="V110" s="475">
        <f t="shared" si="212"/>
        <v>5.2240126478450621</v>
      </c>
      <c r="W110" s="472">
        <f t="shared" si="213"/>
        <v>-1.6229171540874163</v>
      </c>
      <c r="X110" s="477">
        <f t="shared" si="214"/>
        <v>93</v>
      </c>
      <c r="Y110" s="478">
        <f t="shared" ref="Y110:AA110" si="257">H110*$E110/1000</f>
        <v>3.1619999999999999</v>
      </c>
      <c r="Z110" s="478">
        <f t="shared" si="257"/>
        <v>4.5663</v>
      </c>
      <c r="AA110" s="478">
        <f t="shared" si="257"/>
        <v>1.9158000000000002</v>
      </c>
      <c r="AB110" s="478">
        <f t="shared" ref="AB110:AF110" si="258">L110*$E110/1000</f>
        <v>4.4640000000000004</v>
      </c>
      <c r="AC110" s="478">
        <f t="shared" si="258"/>
        <v>3.1619999999999999</v>
      </c>
      <c r="AD110" s="478">
        <f t="shared" si="258"/>
        <v>0.17484</v>
      </c>
      <c r="AE110" s="478">
        <f t="shared" si="258"/>
        <v>0.13113</v>
      </c>
      <c r="AF110" s="478">
        <f t="shared" si="258"/>
        <v>0.34410000000000002</v>
      </c>
      <c r="AG110" s="479">
        <f t="shared" si="217"/>
        <v>5.4762459948069724</v>
      </c>
      <c r="AH110" s="480"/>
      <c r="AI110" s="459">
        <f t="shared" si="218"/>
        <v>290.68436553555881</v>
      </c>
      <c r="AJ110" s="301"/>
      <c r="AK110" s="301"/>
    </row>
    <row r="111" spans="1:37" ht="12.75" hidden="1" customHeight="1">
      <c r="A111" s="447">
        <v>108</v>
      </c>
      <c r="B111" s="460">
        <v>6</v>
      </c>
      <c r="C111" s="483">
        <v>6</v>
      </c>
      <c r="D111" s="472">
        <f>測定日数!E10</f>
        <v>35</v>
      </c>
      <c r="E111" s="473">
        <f>mm!E10</f>
        <v>96.6</v>
      </c>
      <c r="F111" s="474">
        <f>pH!E10</f>
        <v>5.0212407725644956</v>
      </c>
      <c r="G111" s="474">
        <f>EC!E10</f>
        <v>0.83</v>
      </c>
      <c r="H111" s="475">
        <f>'SO4'!E10</f>
        <v>7.5478311303882286</v>
      </c>
      <c r="I111" s="475">
        <f>'NO3'!E10</f>
        <v>11.949831106516918</v>
      </c>
      <c r="J111" s="475">
        <f>Cl!E10</f>
        <v>10.478763721101368</v>
      </c>
      <c r="K111" s="475">
        <f>H!E10</f>
        <v>9.5226808087829937</v>
      </c>
      <c r="L111" s="475">
        <f>'NH4'!E10</f>
        <v>20.831775947629609</v>
      </c>
      <c r="M111" s="475">
        <f>Na!E10</f>
        <v>6.6462058848162453</v>
      </c>
      <c r="N111" s="475">
        <f>K!E10</f>
        <v>0.57594425293746987</v>
      </c>
      <c r="O111" s="475">
        <f>Mg!E10</f>
        <v>0.68072574529901431</v>
      </c>
      <c r="P111" s="472">
        <f>Ca!E10</f>
        <v>2.1009761016269741</v>
      </c>
      <c r="Q111" s="476">
        <f t="shared" si="207"/>
        <v>0.58165097139067301</v>
      </c>
      <c r="R111" s="473">
        <f t="shared" si="208"/>
        <v>37.524257088394748</v>
      </c>
      <c r="S111" s="475">
        <f t="shared" si="209"/>
        <v>43.140010588018299</v>
      </c>
      <c r="T111" s="475">
        <f t="shared" si="210"/>
        <v>38.105908059785421</v>
      </c>
      <c r="U111" s="475">
        <f t="shared" si="211"/>
        <v>6.9618849354106853</v>
      </c>
      <c r="V111" s="475">
        <f t="shared" si="212"/>
        <v>6.1961297404432303</v>
      </c>
      <c r="W111" s="472">
        <f t="shared" si="213"/>
        <v>0.72934931359608246</v>
      </c>
      <c r="X111" s="477">
        <f t="shared" si="214"/>
        <v>96.6</v>
      </c>
      <c r="Y111" s="478">
        <f t="shared" ref="Y111:AA111" si="259">H111*$E111/1000</f>
        <v>0.72912048719550282</v>
      </c>
      <c r="Z111" s="478">
        <f t="shared" si="259"/>
        <v>1.1543536848895342</v>
      </c>
      <c r="AA111" s="478">
        <f t="shared" si="259"/>
        <v>1.0122485754583921</v>
      </c>
      <c r="AB111" s="478">
        <f t="shared" ref="AB111:AF111" si="260">L111*$E111/1000</f>
        <v>2.0123495565410199</v>
      </c>
      <c r="AC111" s="478">
        <f t="shared" si="260"/>
        <v>0.64202348847324919</v>
      </c>
      <c r="AD111" s="478">
        <f t="shared" si="260"/>
        <v>5.5636214833759585E-2</v>
      </c>
      <c r="AE111" s="478">
        <f t="shared" si="260"/>
        <v>6.5758106995884774E-2</v>
      </c>
      <c r="AF111" s="478">
        <f t="shared" si="260"/>
        <v>0.20295429141716567</v>
      </c>
      <c r="AG111" s="479">
        <f t="shared" si="217"/>
        <v>0.91989096612843724</v>
      </c>
      <c r="AH111" s="480"/>
      <c r="AI111" s="459">
        <f t="shared" si="218"/>
        <v>80.664267676413047</v>
      </c>
      <c r="AJ111" s="301"/>
      <c r="AK111" s="301"/>
    </row>
    <row r="112" spans="1:37" ht="12.75" hidden="1" customHeight="1">
      <c r="A112" s="447">
        <v>109</v>
      </c>
      <c r="B112" s="460">
        <v>6</v>
      </c>
      <c r="C112" s="483">
        <v>7</v>
      </c>
      <c r="D112" s="472">
        <f>測定日数!E11</f>
        <v>35</v>
      </c>
      <c r="E112" s="473">
        <f>mm!E11</f>
        <v>70.5</v>
      </c>
      <c r="F112" s="474">
        <f>pH!E11</f>
        <v>4.57</v>
      </c>
      <c r="G112" s="474">
        <f>EC!E11</f>
        <v>1.84</v>
      </c>
      <c r="H112" s="475">
        <f>'SO4'!E11</f>
        <v>16.399999999999999</v>
      </c>
      <c r="I112" s="475">
        <f>'NO3'!E11</f>
        <v>34.1</v>
      </c>
      <c r="J112" s="475">
        <f>Cl!E11</f>
        <v>7.7</v>
      </c>
      <c r="K112" s="475">
        <f>H!E11</f>
        <v>26.915348039269148</v>
      </c>
      <c r="L112" s="475">
        <f>'NH4'!E11</f>
        <v>21</v>
      </c>
      <c r="M112" s="475">
        <f>Na!E11</f>
        <v>2.8</v>
      </c>
      <c r="N112" s="475">
        <f>K!E11</f>
        <v>1</v>
      </c>
      <c r="O112" s="475">
        <f>Mg!E11</f>
        <v>2</v>
      </c>
      <c r="P112" s="472">
        <f>Ca!E11</f>
        <v>4.8</v>
      </c>
      <c r="Q112" s="476">
        <f t="shared" si="207"/>
        <v>0.20578877652225777</v>
      </c>
      <c r="R112" s="473">
        <f t="shared" si="208"/>
        <v>74.599999999999994</v>
      </c>
      <c r="S112" s="475">
        <f t="shared" si="209"/>
        <v>65.315348039269139</v>
      </c>
      <c r="T112" s="475">
        <f t="shared" si="210"/>
        <v>74.805788776522263</v>
      </c>
      <c r="U112" s="475">
        <f t="shared" si="211"/>
        <v>-6.635906704191588</v>
      </c>
      <c r="V112" s="475">
        <f t="shared" si="212"/>
        <v>-6.7730257924824153</v>
      </c>
      <c r="W112" s="472">
        <f t="shared" si="213"/>
        <v>-2.2037199156321834</v>
      </c>
      <c r="X112" s="477">
        <f t="shared" si="214"/>
        <v>70.5</v>
      </c>
      <c r="Y112" s="478">
        <f t="shared" ref="Y112:AA112" si="261">H112*$E112/1000</f>
        <v>1.1561999999999999</v>
      </c>
      <c r="Z112" s="478">
        <f t="shared" si="261"/>
        <v>2.4040500000000002</v>
      </c>
      <c r="AA112" s="478">
        <f t="shared" si="261"/>
        <v>0.54285000000000005</v>
      </c>
      <c r="AB112" s="478">
        <f t="shared" ref="AB112:AF112" si="262">L112*$E112/1000</f>
        <v>1.4804999999999999</v>
      </c>
      <c r="AC112" s="478">
        <f t="shared" si="262"/>
        <v>0.19739999999999996</v>
      </c>
      <c r="AD112" s="478">
        <f t="shared" si="262"/>
        <v>7.0499999999999993E-2</v>
      </c>
      <c r="AE112" s="478">
        <f t="shared" si="262"/>
        <v>0.14099999999999999</v>
      </c>
      <c r="AF112" s="478">
        <f t="shared" si="262"/>
        <v>0.33839999999999998</v>
      </c>
      <c r="AG112" s="479">
        <f t="shared" si="217"/>
        <v>1.8975320367684749</v>
      </c>
      <c r="AH112" s="480"/>
      <c r="AI112" s="459">
        <f t="shared" si="218"/>
        <v>139.91534803926913</v>
      </c>
      <c r="AJ112" s="301"/>
      <c r="AK112" s="301"/>
    </row>
    <row r="113" spans="1:37" ht="12.75" hidden="1" customHeight="1">
      <c r="A113" s="447">
        <v>110</v>
      </c>
      <c r="B113" s="460">
        <v>6</v>
      </c>
      <c r="C113" s="483">
        <v>8</v>
      </c>
      <c r="D113" s="472">
        <f>測定日数!E12</f>
        <v>35</v>
      </c>
      <c r="E113" s="473">
        <f>mm!E12</f>
        <v>149.64012738853506</v>
      </c>
      <c r="F113" s="474">
        <f>pH!E12</f>
        <v>4.96764413347793</v>
      </c>
      <c r="G113" s="474">
        <f>EC!E12</f>
        <v>1.3599353927682123</v>
      </c>
      <c r="H113" s="475">
        <f>'SO4'!E12</f>
        <v>13.830506620870951</v>
      </c>
      <c r="I113" s="475">
        <f>'NO3'!E12</f>
        <v>24.950698188100063</v>
      </c>
      <c r="J113" s="475">
        <f>Cl!E12</f>
        <v>13.134778162874866</v>
      </c>
      <c r="K113" s="475">
        <f>H!E12</f>
        <v>10.773476446531598</v>
      </c>
      <c r="L113" s="475">
        <f>'NH4'!E12</f>
        <v>57.520178224236965</v>
      </c>
      <c r="M113" s="475">
        <f>Na!E12</f>
        <v>10.876659026409708</v>
      </c>
      <c r="N113" s="475">
        <f>K!E12</f>
        <v>4.4857580431644664</v>
      </c>
      <c r="O113" s="475">
        <f>Mg!E12</f>
        <v>0.79421950123933216</v>
      </c>
      <c r="P113" s="472">
        <f>Ca!E12</f>
        <v>1.3743654457988377</v>
      </c>
      <c r="Q113" s="476">
        <f t="shared" si="207"/>
        <v>0.51412156235373097</v>
      </c>
      <c r="R113" s="473">
        <f t="shared" si="208"/>
        <v>65.746489592716827</v>
      </c>
      <c r="S113" s="475">
        <f t="shared" si="209"/>
        <v>87.993241634419078</v>
      </c>
      <c r="T113" s="475">
        <f t="shared" si="210"/>
        <v>66.260611155070563</v>
      </c>
      <c r="U113" s="475">
        <f t="shared" si="211"/>
        <v>14.470398682325508</v>
      </c>
      <c r="V113" s="475">
        <f t="shared" si="212"/>
        <v>14.088873688624847</v>
      </c>
      <c r="W113" s="472">
        <f t="shared" si="213"/>
        <v>1.8709098030046167</v>
      </c>
      <c r="X113" s="477">
        <f t="shared" si="214"/>
        <v>149.64012738853506</v>
      </c>
      <c r="Y113" s="478">
        <f t="shared" ref="Y113:AA113" si="263">H113*$E113/1000</f>
        <v>2.0695987725951066</v>
      </c>
      <c r="Z113" s="478">
        <f t="shared" si="263"/>
        <v>3.7336256553001843</v>
      </c>
      <c r="AA113" s="478">
        <f t="shared" si="263"/>
        <v>1.9654898775127436</v>
      </c>
      <c r="AB113" s="478">
        <f t="shared" ref="AB113:AF113" si="264">L113*$E113/1000</f>
        <v>8.6073267968860598</v>
      </c>
      <c r="AC113" s="478">
        <f t="shared" si="264"/>
        <v>1.6275846422736087</v>
      </c>
      <c r="AD113" s="478">
        <f t="shared" si="264"/>
        <v>0.67124940501327646</v>
      </c>
      <c r="AE113" s="478">
        <f t="shared" si="264"/>
        <v>0.11884710733991244</v>
      </c>
      <c r="AF113" s="478">
        <f t="shared" si="264"/>
        <v>0.20566022038773887</v>
      </c>
      <c r="AG113" s="479">
        <f t="shared" si="217"/>
        <v>1.6121443878763704</v>
      </c>
      <c r="AH113" s="480"/>
      <c r="AI113" s="459">
        <f t="shared" si="218"/>
        <v>153.73973122713591</v>
      </c>
      <c r="AJ113" s="301"/>
      <c r="AK113" s="301"/>
    </row>
    <row r="114" spans="1:37" ht="12.75" hidden="1" customHeight="1">
      <c r="A114" s="447">
        <v>111</v>
      </c>
      <c r="B114" s="460">
        <v>6</v>
      </c>
      <c r="C114" s="483">
        <v>9</v>
      </c>
      <c r="D114" s="472">
        <f>測定日数!E13</f>
        <v>35</v>
      </c>
      <c r="E114" s="473">
        <f>mm!E13</f>
        <v>155.46815286624204</v>
      </c>
      <c r="F114" s="474">
        <f>pH!E13</f>
        <v>4.6192637809840145</v>
      </c>
      <c r="G114" s="474">
        <f>EC!E13</f>
        <v>1.6315334821885816</v>
      </c>
      <c r="H114" s="475">
        <f>'SO4'!E13</f>
        <v>12.746099894010721</v>
      </c>
      <c r="I114" s="475">
        <f>'NO3'!E13</f>
        <v>22.604820704539296</v>
      </c>
      <c r="J114" s="475">
        <f>Cl!E13</f>
        <v>9.4806611017520783</v>
      </c>
      <c r="K114" s="475">
        <f>H!E13</f>
        <v>24.029028859544677</v>
      </c>
      <c r="L114" s="475">
        <f>'NH4'!E13</f>
        <v>26.919602949919259</v>
      </c>
      <c r="M114" s="475">
        <f>Na!E13</f>
        <v>8.0827551686740389</v>
      </c>
      <c r="N114" s="475">
        <f>K!E13</f>
        <v>0.73046489664123226</v>
      </c>
      <c r="O114" s="475">
        <f>Mg!E13</f>
        <v>0.98903207791073644</v>
      </c>
      <c r="P114" s="472">
        <f>Ca!E13</f>
        <v>1.7304080206344794</v>
      </c>
      <c r="Q114" s="476">
        <f t="shared" si="207"/>
        <v>0.23050771527422037</v>
      </c>
      <c r="R114" s="473">
        <f t="shared" si="208"/>
        <v>57.577681594312814</v>
      </c>
      <c r="S114" s="475">
        <f t="shared" si="209"/>
        <v>65.200732071869638</v>
      </c>
      <c r="T114" s="475">
        <f t="shared" si="210"/>
        <v>57.808189309587036</v>
      </c>
      <c r="U114" s="475">
        <f t="shared" si="211"/>
        <v>6.2087872370487256</v>
      </c>
      <c r="V114" s="475">
        <f t="shared" si="212"/>
        <v>6.0097614703554436</v>
      </c>
      <c r="W114" s="472">
        <f t="shared" si="213"/>
        <v>-2.4610709640181057</v>
      </c>
      <c r="X114" s="477">
        <f t="shared" si="214"/>
        <v>155.46815286624204</v>
      </c>
      <c r="Y114" s="478">
        <f t="shared" ref="Y114:AA114" si="265">H114*$E114/1000</f>
        <v>1.9816126067704503</v>
      </c>
      <c r="Z114" s="478">
        <f t="shared" si="265"/>
        <v>3.5143297208073081</v>
      </c>
      <c r="AA114" s="478">
        <f t="shared" si="265"/>
        <v>1.4739408694402267</v>
      </c>
      <c r="AB114" s="478">
        <f t="shared" ref="AB114:AF114" si="266">L114*$E114/1000</f>
        <v>4.1851409465165874</v>
      </c>
      <c r="AC114" s="478">
        <f t="shared" si="266"/>
        <v>1.2566110161438235</v>
      </c>
      <c r="AD114" s="478">
        <f t="shared" si="266"/>
        <v>0.11356402821444278</v>
      </c>
      <c r="AE114" s="478">
        <f t="shared" si="266"/>
        <v>0.15376299027824336</v>
      </c>
      <c r="AF114" s="478">
        <f t="shared" si="266"/>
        <v>0.26902333867297257</v>
      </c>
      <c r="AG114" s="479">
        <f t="shared" si="217"/>
        <v>3.7357487319630338</v>
      </c>
      <c r="AH114" s="480"/>
      <c r="AI114" s="459">
        <f t="shared" si="218"/>
        <v>122.77841366618244</v>
      </c>
      <c r="AJ114" s="301"/>
      <c r="AK114" s="301"/>
    </row>
    <row r="115" spans="1:37" ht="12.75" hidden="1" customHeight="1">
      <c r="A115" s="447">
        <v>112</v>
      </c>
      <c r="B115" s="460">
        <v>6</v>
      </c>
      <c r="C115" s="483">
        <v>10</v>
      </c>
      <c r="D115" s="472">
        <f>測定日数!E14</f>
        <v>35</v>
      </c>
      <c r="E115" s="473">
        <f>mm!E14</f>
        <v>246.3</v>
      </c>
      <c r="F115" s="474">
        <f>pH!E14</f>
        <v>4.6500000000000004</v>
      </c>
      <c r="G115" s="474">
        <f>EC!E14</f>
        <v>1.94</v>
      </c>
      <c r="H115" s="475">
        <f>'SO4'!E14</f>
        <v>18.010000000000002</v>
      </c>
      <c r="I115" s="475">
        <f>'NO3'!E14</f>
        <v>39.51</v>
      </c>
      <c r="J115" s="475">
        <f>Cl!E14</f>
        <v>12.41</v>
      </c>
      <c r="K115" s="475">
        <f>H!E14</f>
        <v>22.387211385683386</v>
      </c>
      <c r="L115" s="475">
        <f>'NH4'!E14</f>
        <v>46.57</v>
      </c>
      <c r="M115" s="475">
        <f>Na!E14</f>
        <v>6.96</v>
      </c>
      <c r="N115" s="475">
        <f>K!E14</f>
        <v>2.0499999999999998</v>
      </c>
      <c r="O115" s="475">
        <f>Mg!E14</f>
        <v>1.65</v>
      </c>
      <c r="P115" s="472">
        <f>Ca!E14</f>
        <v>5.99</v>
      </c>
      <c r="Q115" s="476">
        <f t="shared" si="207"/>
        <v>0.24741252705614147</v>
      </c>
      <c r="R115" s="473">
        <f t="shared" si="208"/>
        <v>87.94</v>
      </c>
      <c r="S115" s="475">
        <f t="shared" si="209"/>
        <v>93.247211385683386</v>
      </c>
      <c r="T115" s="475">
        <f t="shared" si="210"/>
        <v>88.187412527056139</v>
      </c>
      <c r="U115" s="475">
        <f t="shared" si="211"/>
        <v>2.9291313360887345</v>
      </c>
      <c r="V115" s="475">
        <f t="shared" si="212"/>
        <v>2.7887724787638892</v>
      </c>
      <c r="W115" s="472">
        <f t="shared" si="213"/>
        <v>-0.26664772342586418</v>
      </c>
      <c r="X115" s="477">
        <f t="shared" si="214"/>
        <v>246.3</v>
      </c>
      <c r="Y115" s="478">
        <f t="shared" ref="Y115:AA115" si="267">H115*$E115/1000</f>
        <v>4.4358630000000003</v>
      </c>
      <c r="Z115" s="478">
        <f t="shared" si="267"/>
        <v>9.7313130000000001</v>
      </c>
      <c r="AA115" s="478">
        <f t="shared" si="267"/>
        <v>3.0565830000000003</v>
      </c>
      <c r="AB115" s="478">
        <f t="shared" ref="AB115:AF115" si="268">L115*$E115/1000</f>
        <v>11.470191000000002</v>
      </c>
      <c r="AC115" s="478">
        <f t="shared" si="268"/>
        <v>1.714248</v>
      </c>
      <c r="AD115" s="478">
        <f t="shared" si="268"/>
        <v>0.504915</v>
      </c>
      <c r="AE115" s="478">
        <f t="shared" si="268"/>
        <v>0.40639500000000001</v>
      </c>
      <c r="AF115" s="478">
        <f t="shared" si="268"/>
        <v>1.4753370000000001</v>
      </c>
      <c r="AG115" s="479">
        <f t="shared" si="217"/>
        <v>5.5139701642938181</v>
      </c>
      <c r="AH115" s="480"/>
      <c r="AI115" s="459">
        <f t="shared" si="218"/>
        <v>181.18721138568338</v>
      </c>
      <c r="AJ115" s="301"/>
      <c r="AK115" s="301"/>
    </row>
    <row r="116" spans="1:37" ht="12.75" hidden="1" customHeight="1">
      <c r="A116" s="447">
        <v>113</v>
      </c>
      <c r="B116" s="460">
        <v>6</v>
      </c>
      <c r="C116" s="483">
        <v>11</v>
      </c>
      <c r="D116" s="472">
        <f>測定日数!E15</f>
        <v>35</v>
      </c>
      <c r="E116" s="473">
        <f>mm!E15</f>
        <v>229.29936305732483</v>
      </c>
      <c r="F116" s="474">
        <f>pH!E15</f>
        <v>4.71</v>
      </c>
      <c r="G116" s="474">
        <f>EC!E15</f>
        <v>1.42</v>
      </c>
      <c r="H116" s="475">
        <f>'SO4'!E15</f>
        <v>13.637310014574224</v>
      </c>
      <c r="I116" s="475">
        <f>'NO3'!E15</f>
        <v>24.995968392194808</v>
      </c>
      <c r="J116" s="475">
        <f>Cl!E15</f>
        <v>11.001410437235542</v>
      </c>
      <c r="K116" s="475">
        <f>H!E15</f>
        <v>19.498445997580465</v>
      </c>
      <c r="L116" s="475">
        <f>'NH4'!E15</f>
        <v>24.390243902439025</v>
      </c>
      <c r="M116" s="475">
        <f>Na!E15</f>
        <v>8.6994345367551116</v>
      </c>
      <c r="N116" s="475">
        <f>K!E15</f>
        <v>1.0230179028132993</v>
      </c>
      <c r="O116" s="475">
        <f>Mg!E15</f>
        <v>1.2335526315789473</v>
      </c>
      <c r="P116" s="472">
        <f>Ca!E15</f>
        <v>2.7445109780439121</v>
      </c>
      <c r="Q116" s="476">
        <f t="shared" si="207"/>
        <v>0.284067588943204</v>
      </c>
      <c r="R116" s="473">
        <f t="shared" si="208"/>
        <v>63.271998858578797</v>
      </c>
      <c r="S116" s="475">
        <f t="shared" si="209"/>
        <v>61.567269558833615</v>
      </c>
      <c r="T116" s="475">
        <f t="shared" si="210"/>
        <v>63.556066447521999</v>
      </c>
      <c r="U116" s="475">
        <f t="shared" si="211"/>
        <v>-1.3655393221668453</v>
      </c>
      <c r="V116" s="475">
        <f t="shared" si="212"/>
        <v>-1.5894692006832072</v>
      </c>
      <c r="W116" s="472">
        <f t="shared" si="213"/>
        <v>0.66683389905164647</v>
      </c>
      <c r="X116" s="477">
        <f t="shared" si="214"/>
        <v>229.29936305732483</v>
      </c>
      <c r="Y116" s="478">
        <f t="shared" ref="Y116:AA116" si="269">H116*$E116/1000</f>
        <v>3.1270265001571467</v>
      </c>
      <c r="Z116" s="478">
        <f t="shared" si="269"/>
        <v>5.7315596313312938</v>
      </c>
      <c r="AA116" s="478">
        <f t="shared" si="269"/>
        <v>2.5226164059903153</v>
      </c>
      <c r="AB116" s="478">
        <f t="shared" ref="AB116:AF116" si="270">L116*$E116/1000</f>
        <v>5.5926673916420686</v>
      </c>
      <c r="AC116" s="478">
        <f t="shared" si="270"/>
        <v>1.9947747982368407</v>
      </c>
      <c r="AD116" s="478">
        <f t="shared" si="270"/>
        <v>0.23457735351132977</v>
      </c>
      <c r="AE116" s="478">
        <f t="shared" si="270"/>
        <v>0.28285283271873946</v>
      </c>
      <c r="AF116" s="478">
        <f t="shared" si="270"/>
        <v>0.62931461916930465</v>
      </c>
      <c r="AG116" s="479">
        <f t="shared" si="217"/>
        <v>4.470981247852845</v>
      </c>
      <c r="AH116" s="480"/>
      <c r="AI116" s="459">
        <f t="shared" si="218"/>
        <v>124.83926841741241</v>
      </c>
      <c r="AJ116" s="301"/>
      <c r="AK116" s="301"/>
    </row>
    <row r="117" spans="1:37" ht="12.75" hidden="1" customHeight="1">
      <c r="A117" s="447">
        <v>114</v>
      </c>
      <c r="B117" s="460">
        <v>6</v>
      </c>
      <c r="C117" s="483">
        <v>12</v>
      </c>
      <c r="D117" s="472">
        <f>測定日数!E16</f>
        <v>28</v>
      </c>
      <c r="E117" s="473">
        <f>mm!E16</f>
        <v>165.28662420382165</v>
      </c>
      <c r="F117" s="474">
        <f>pH!E16</f>
        <v>4.3489621274909771</v>
      </c>
      <c r="G117" s="474">
        <f>EC!E16</f>
        <v>2.5495375722543354</v>
      </c>
      <c r="H117" s="475">
        <f>'SO4'!E16</f>
        <v>29.999915755928072</v>
      </c>
      <c r="I117" s="475">
        <f>'NO3'!E16</f>
        <v>63.024516836273833</v>
      </c>
      <c r="J117" s="475">
        <f>Cl!E16</f>
        <v>5.3025917803305136</v>
      </c>
      <c r="K117" s="475">
        <f>H!E16</f>
        <v>44.775234857181907</v>
      </c>
      <c r="L117" s="475">
        <f>'NH4'!E16</f>
        <v>76.845930046268421</v>
      </c>
      <c r="M117" s="475">
        <f>Na!E16</f>
        <v>3.3490308679068805</v>
      </c>
      <c r="N117" s="475">
        <f>K!E16</f>
        <v>2.5575447570332477</v>
      </c>
      <c r="O117" s="475">
        <f>Mg!E16</f>
        <v>2.4691358024691352</v>
      </c>
      <c r="P117" s="472">
        <f>Ca!E16</f>
        <v>4.5328418307892875</v>
      </c>
      <c r="Q117" s="476">
        <f t="shared" si="207"/>
        <v>0.12370401987480627</v>
      </c>
      <c r="R117" s="473">
        <f t="shared" si="208"/>
        <v>128.32694012846048</v>
      </c>
      <c r="S117" s="475">
        <f t="shared" si="209"/>
        <v>141.53169579490731</v>
      </c>
      <c r="T117" s="475">
        <f t="shared" si="210"/>
        <v>128.4506441483353</v>
      </c>
      <c r="U117" s="475">
        <f t="shared" si="211"/>
        <v>4.8932121891391338</v>
      </c>
      <c r="V117" s="475">
        <f t="shared" si="212"/>
        <v>4.8451508529491187</v>
      </c>
      <c r="W117" s="472">
        <f t="shared" si="213"/>
        <v>11.587027647066263</v>
      </c>
      <c r="X117" s="477">
        <f t="shared" si="214"/>
        <v>165.28662420382165</v>
      </c>
      <c r="Y117" s="478">
        <f t="shared" ref="Y117:AA117" si="271">H117*$E117/1000</f>
        <v>4.9585848016963912</v>
      </c>
      <c r="Z117" s="478">
        <f t="shared" si="271"/>
        <v>10.417109629944623</v>
      </c>
      <c r="AA117" s="478">
        <f t="shared" si="271"/>
        <v>0.87644749490176321</v>
      </c>
      <c r="AB117" s="478">
        <f t="shared" ref="AB117:AF117" si="272">L117*$E117/1000</f>
        <v>12.701604361150736</v>
      </c>
      <c r="AC117" s="478">
        <f t="shared" si="272"/>
        <v>0.55355000651072317</v>
      </c>
      <c r="AD117" s="478">
        <f t="shared" si="272"/>
        <v>0.42272793914020873</v>
      </c>
      <c r="AE117" s="478">
        <f t="shared" si="272"/>
        <v>0.40811512149091755</v>
      </c>
      <c r="AF117" s="478">
        <f t="shared" si="272"/>
        <v>0.74921812426103185</v>
      </c>
      <c r="AG117" s="479">
        <f t="shared" si="217"/>
        <v>7.4007474174768815</v>
      </c>
      <c r="AH117" s="480"/>
      <c r="AI117" s="459">
        <f t="shared" si="218"/>
        <v>269.85863592336779</v>
      </c>
      <c r="AJ117" s="301"/>
      <c r="AK117" s="301"/>
    </row>
    <row r="118" spans="1:37" ht="12.75" hidden="1" customHeight="1">
      <c r="A118" s="447">
        <v>115</v>
      </c>
      <c r="B118" s="460">
        <v>6</v>
      </c>
      <c r="C118" s="483">
        <v>14</v>
      </c>
      <c r="D118" s="472">
        <f>測定日数!E18</f>
        <v>35</v>
      </c>
      <c r="E118" s="473">
        <f>mm!E18</f>
        <v>178.13407643312101</v>
      </c>
      <c r="F118" s="474">
        <f>pH!E18</f>
        <v>4.43</v>
      </c>
      <c r="G118" s="474">
        <f>EC!E18</f>
        <v>2.746</v>
      </c>
      <c r="H118" s="475">
        <f>'SO4'!E18</f>
        <v>19.779304601290857</v>
      </c>
      <c r="I118" s="475">
        <f>'NO3'!E18</f>
        <v>52.249637155297542</v>
      </c>
      <c r="J118" s="475">
        <f>Cl!E18</f>
        <v>11.283497884344147</v>
      </c>
      <c r="K118" s="475">
        <f>H!E18</f>
        <v>37.153522909717289</v>
      </c>
      <c r="L118" s="475">
        <f>'NH4'!E18</f>
        <v>53.215077605321511</v>
      </c>
      <c r="M118" s="475">
        <f>Na!E18</f>
        <v>5.2242054854157596</v>
      </c>
      <c r="N118" s="475">
        <f>K!E18</f>
        <v>2.8132992327365725</v>
      </c>
      <c r="O118" s="475">
        <f>Mg!E18</f>
        <v>0.82304526748971196</v>
      </c>
      <c r="P118" s="472">
        <f>Ca!E18</f>
        <v>5.4890219560878242</v>
      </c>
      <c r="Q118" s="476">
        <f t="shared" si="207"/>
        <v>0.14908078989255918</v>
      </c>
      <c r="R118" s="473">
        <f t="shared" si="208"/>
        <v>103.0917442422234</v>
      </c>
      <c r="S118" s="475">
        <f t="shared" si="209"/>
        <v>111.03023968034621</v>
      </c>
      <c r="T118" s="475">
        <f t="shared" si="210"/>
        <v>103.24082503211596</v>
      </c>
      <c r="U118" s="475">
        <f t="shared" si="211"/>
        <v>3.7074639851055733</v>
      </c>
      <c r="V118" s="475">
        <f t="shared" si="212"/>
        <v>3.6353086958722756</v>
      </c>
      <c r="W118" s="472">
        <f t="shared" si="213"/>
        <v>-2.965801897353185</v>
      </c>
      <c r="X118" s="477">
        <f t="shared" si="214"/>
        <v>178.13407643312101</v>
      </c>
      <c r="Y118" s="478">
        <f t="shared" ref="Y118:AA118" si="273">H118*$E118/1000</f>
        <v>3.5233681576403275</v>
      </c>
      <c r="Z118" s="478">
        <f t="shared" si="273"/>
        <v>9.3074408586246111</v>
      </c>
      <c r="AA118" s="478">
        <f t="shared" si="273"/>
        <v>2.0099754745627196</v>
      </c>
      <c r="AB118" s="478">
        <f t="shared" ref="AB118:AF118" si="274">L118*$E118/1000</f>
        <v>9.4794187015408085</v>
      </c>
      <c r="AC118" s="478">
        <f t="shared" si="274"/>
        <v>0.93060901924138095</v>
      </c>
      <c r="AD118" s="478">
        <f t="shared" si="274"/>
        <v>0.50114446055353723</v>
      </c>
      <c r="AE118" s="478">
        <f t="shared" si="274"/>
        <v>0.14661240858693089</v>
      </c>
      <c r="AF118" s="478">
        <f t="shared" si="274"/>
        <v>0.97778185666882789</v>
      </c>
      <c r="AG118" s="479">
        <f t="shared" si="217"/>
        <v>6.6183084897592916</v>
      </c>
      <c r="AH118" s="480"/>
      <c r="AI118" s="459">
        <f t="shared" si="218"/>
        <v>214.1219839225696</v>
      </c>
      <c r="AJ118" s="301"/>
      <c r="AK118" s="301"/>
    </row>
    <row r="119" spans="1:37" ht="12.75" hidden="1" customHeight="1">
      <c r="A119" s="447">
        <v>116</v>
      </c>
      <c r="B119" s="460">
        <v>6</v>
      </c>
      <c r="C119" s="483">
        <v>15</v>
      </c>
      <c r="D119" s="472">
        <f>測定日数!E19</f>
        <v>30</v>
      </c>
      <c r="E119" s="473">
        <f>mm!E19</f>
        <v>217.83439490445858</v>
      </c>
      <c r="F119" s="474">
        <f>pH!E19</f>
        <v>5.14</v>
      </c>
      <c r="G119" s="474">
        <f>EC!E19</f>
        <v>1.22</v>
      </c>
      <c r="H119" s="475">
        <f>'SO4'!E19</f>
        <v>21.525289399890497</v>
      </c>
      <c r="I119" s="475">
        <f>'NO3'!E19</f>
        <v>16.56581295350383</v>
      </c>
      <c r="J119" s="475">
        <f>Cl!E19</f>
        <v>14.141653394627189</v>
      </c>
      <c r="K119" s="475">
        <f>H!E19</f>
        <v>7.2443596007499069</v>
      </c>
      <c r="L119" s="475">
        <f>'NH4'!E19</f>
        <v>31.305121620489857</v>
      </c>
      <c r="M119" s="475">
        <f>Na!E19</f>
        <v>3.1201971871828333</v>
      </c>
      <c r="N119" s="475">
        <f>K!E19</f>
        <v>1.3307757885763001</v>
      </c>
      <c r="O119" s="475">
        <f>Mg!E19</f>
        <v>0.99461127108185954</v>
      </c>
      <c r="P119" s="472">
        <f>Ca!E19</f>
        <v>11.102212242182304</v>
      </c>
      <c r="Q119" s="476">
        <f t="shared" si="207"/>
        <v>0.76457780230823791</v>
      </c>
      <c r="R119" s="473">
        <f t="shared" si="208"/>
        <v>73.758045147912014</v>
      </c>
      <c r="S119" s="475">
        <f t="shared" si="209"/>
        <v>67.194101223527213</v>
      </c>
      <c r="T119" s="475">
        <f t="shared" si="210"/>
        <v>74.522622950220253</v>
      </c>
      <c r="U119" s="475">
        <f t="shared" si="211"/>
        <v>-4.6568598587263779</v>
      </c>
      <c r="V119" s="475">
        <f t="shared" si="212"/>
        <v>-5.1712469148723264</v>
      </c>
      <c r="W119" s="472">
        <f t="shared" si="213"/>
        <v>0.12187227736237992</v>
      </c>
      <c r="X119" s="477">
        <f t="shared" si="214"/>
        <v>217.83439490445858</v>
      </c>
      <c r="Y119" s="478">
        <f t="shared" ref="Y119:AA119" si="275">H119*$E119/1000</f>
        <v>4.688948391568502</v>
      </c>
      <c r="Z119" s="478">
        <f t="shared" si="275"/>
        <v>3.6086038408269485</v>
      </c>
      <c r="AA119" s="478">
        <f t="shared" si="275"/>
        <v>3.0805385101671963</v>
      </c>
      <c r="AB119" s="478">
        <f t="shared" ref="AB119:AF119" si="276">L119*$E119/1000</f>
        <v>6.8193322256098918</v>
      </c>
      <c r="AC119" s="478">
        <f t="shared" si="276"/>
        <v>0.67968626625256612</v>
      </c>
      <c r="AD119" s="478">
        <f t="shared" si="276"/>
        <v>0.289888738658022</v>
      </c>
      <c r="AE119" s="478">
        <f t="shared" si="276"/>
        <v>0.2166605444012713</v>
      </c>
      <c r="AF119" s="478">
        <f t="shared" si="276"/>
        <v>2.4184436858766545</v>
      </c>
      <c r="AG119" s="479">
        <f t="shared" si="217"/>
        <v>1.5780706900996611</v>
      </c>
      <c r="AH119" s="480"/>
      <c r="AI119" s="459">
        <f t="shared" si="218"/>
        <v>140.95214637143923</v>
      </c>
      <c r="AJ119" s="301"/>
      <c r="AK119" s="301"/>
    </row>
    <row r="120" spans="1:37" ht="12.75" hidden="1" customHeight="1">
      <c r="A120" s="447">
        <v>117</v>
      </c>
      <c r="B120" s="460">
        <v>6</v>
      </c>
      <c r="C120" s="483">
        <v>16</v>
      </c>
      <c r="D120" s="472">
        <f>測定日数!E20</f>
        <v>29</v>
      </c>
      <c r="E120" s="473">
        <f>mm!E20</f>
        <v>369.74522292993629</v>
      </c>
      <c r="F120" s="474">
        <f>pH!E20</f>
        <v>4.9400000000000004</v>
      </c>
      <c r="G120" s="474">
        <f>EC!E20</f>
        <v>0.87200000000000011</v>
      </c>
      <c r="H120" s="475">
        <f>'SO4'!E20</f>
        <v>8.5122638818679768</v>
      </c>
      <c r="I120" s="475">
        <f>'NO3'!E20</f>
        <v>8.018101401674862</v>
      </c>
      <c r="J120" s="475">
        <f>Cl!E20</f>
        <v>27.11657794262031</v>
      </c>
      <c r="K120" s="475">
        <f>H!E20</f>
        <v>11.481536214968818</v>
      </c>
      <c r="L120" s="475">
        <f>'NH4'!E20</f>
        <v>13.565248039263967</v>
      </c>
      <c r="M120" s="475">
        <f>Na!E20</f>
        <v>11.384742678503539</v>
      </c>
      <c r="N120" s="475">
        <f>K!E20</f>
        <v>1.3307757885763001</v>
      </c>
      <c r="O120" s="475">
        <f>Mg!E20</f>
        <v>0.99461127108185954</v>
      </c>
      <c r="P120" s="472">
        <f>Ca!E20</f>
        <v>3.36768130405855</v>
      </c>
      <c r="Q120" s="476">
        <f t="shared" si="207"/>
        <v>0.48241597979290862</v>
      </c>
      <c r="R120" s="473">
        <f t="shared" si="208"/>
        <v>52.159207108031126</v>
      </c>
      <c r="S120" s="475">
        <f t="shared" si="209"/>
        <v>46.486887871593431</v>
      </c>
      <c r="T120" s="475">
        <f t="shared" si="210"/>
        <v>52.64162308782403</v>
      </c>
      <c r="U120" s="475">
        <f t="shared" si="211"/>
        <v>-5.7501710915260418</v>
      </c>
      <c r="V120" s="475">
        <f t="shared" si="212"/>
        <v>-6.208844616611163</v>
      </c>
      <c r="W120" s="472">
        <f t="shared" si="213"/>
        <v>7.7901376110271956</v>
      </c>
      <c r="X120" s="477">
        <f t="shared" si="214"/>
        <v>369.74522292993629</v>
      </c>
      <c r="Y120" s="478">
        <f t="shared" ref="Y120:AA120" si="277">H120*$E120/1000</f>
        <v>3.1473689066397199</v>
      </c>
      <c r="Z120" s="478">
        <f t="shared" si="277"/>
        <v>2.9646546902371065</v>
      </c>
      <c r="AA120" s="478">
        <f t="shared" si="277"/>
        <v>10.02622515649114</v>
      </c>
      <c r="AB120" s="478">
        <f t="shared" ref="AB120:AF120" si="278">L120*$E120/1000</f>
        <v>5.015685660377537</v>
      </c>
      <c r="AC120" s="478">
        <f t="shared" si="278"/>
        <v>4.2094542196632512</v>
      </c>
      <c r="AD120" s="478">
        <f t="shared" si="278"/>
        <v>0.49204799061690585</v>
      </c>
      <c r="AE120" s="478">
        <f t="shared" si="278"/>
        <v>0.36775276615478947</v>
      </c>
      <c r="AF120" s="478">
        <f t="shared" si="278"/>
        <v>1.2451840745261071</v>
      </c>
      <c r="AG120" s="479">
        <f t="shared" si="217"/>
        <v>4.2452431673817825</v>
      </c>
      <c r="AH120" s="480"/>
      <c r="AI120" s="459">
        <f t="shared" si="218"/>
        <v>98.646094979624564</v>
      </c>
      <c r="AJ120" s="301"/>
      <c r="AK120" s="301"/>
    </row>
    <row r="121" spans="1:37" ht="12.75" hidden="1" customHeight="1">
      <c r="A121" s="447">
        <v>118</v>
      </c>
      <c r="B121" s="460">
        <v>6</v>
      </c>
      <c r="C121" s="483">
        <v>17</v>
      </c>
      <c r="D121" s="472">
        <f>測定日数!E21</f>
        <v>35</v>
      </c>
      <c r="E121" s="473">
        <f>mm!E21</f>
        <v>195.50955414012742</v>
      </c>
      <c r="F121" s="474">
        <f>pH!E21</f>
        <v>5.69</v>
      </c>
      <c r="G121" s="474">
        <f>EC!E21</f>
        <v>0.628</v>
      </c>
      <c r="H121" s="475">
        <f>'SO4'!E21</f>
        <v>8.4499999999999993</v>
      </c>
      <c r="I121" s="475">
        <f>'NO3'!E21</f>
        <v>10.4</v>
      </c>
      <c r="J121" s="475">
        <f>Cl!E21</f>
        <v>9.11</v>
      </c>
      <c r="K121" s="475">
        <f>H!E21</f>
        <v>2.0417379446695274</v>
      </c>
      <c r="L121" s="475">
        <f>'NH4'!E21</f>
        <v>27.6</v>
      </c>
      <c r="M121" s="475">
        <f>Na!E21</f>
        <v>1.46</v>
      </c>
      <c r="N121" s="475">
        <f>K!E21</f>
        <v>1.26</v>
      </c>
      <c r="O121" s="475">
        <f>Mg!E21</f>
        <v>0.82</v>
      </c>
      <c r="P121" s="472">
        <f>Ca!E21</f>
        <v>1.66</v>
      </c>
      <c r="Q121" s="476">
        <f t="shared" si="207"/>
        <v>2.71282441369745</v>
      </c>
      <c r="R121" s="473">
        <f t="shared" si="208"/>
        <v>36.409999999999997</v>
      </c>
      <c r="S121" s="475">
        <f t="shared" si="209"/>
        <v>37.321737944669522</v>
      </c>
      <c r="T121" s="475">
        <f t="shared" si="210"/>
        <v>39.122824413697451</v>
      </c>
      <c r="U121" s="475">
        <f t="shared" si="211"/>
        <v>1.2365610388211932</v>
      </c>
      <c r="V121" s="475">
        <f t="shared" si="212"/>
        <v>-2.3560687816937937</v>
      </c>
      <c r="W121" s="472">
        <f t="shared" si="213"/>
        <v>-2.4052785561292493</v>
      </c>
      <c r="X121" s="477">
        <f t="shared" si="214"/>
        <v>195.50955414012742</v>
      </c>
      <c r="Y121" s="478">
        <f t="shared" ref="Y121:AA121" si="279">H121*$E121/1000</f>
        <v>1.6520557324840766</v>
      </c>
      <c r="Z121" s="478">
        <f t="shared" si="279"/>
        <v>2.0332993630573255</v>
      </c>
      <c r="AA121" s="478">
        <f t="shared" si="279"/>
        <v>1.7810920382165607</v>
      </c>
      <c r="AB121" s="478">
        <f t="shared" ref="AB121:AF121" si="280">L121*$E121/1000</f>
        <v>5.3960636942675171</v>
      </c>
      <c r="AC121" s="478">
        <f t="shared" si="280"/>
        <v>0.28544394904458603</v>
      </c>
      <c r="AD121" s="478">
        <f t="shared" si="280"/>
        <v>0.24634203821656056</v>
      </c>
      <c r="AE121" s="478">
        <f t="shared" si="280"/>
        <v>0.16031783439490449</v>
      </c>
      <c r="AF121" s="478">
        <f t="shared" si="280"/>
        <v>0.32454585987261153</v>
      </c>
      <c r="AG121" s="479">
        <f t="shared" si="217"/>
        <v>0.39917927523331947</v>
      </c>
      <c r="AH121" s="480"/>
      <c r="AI121" s="459">
        <f t="shared" si="218"/>
        <v>73.731737944669518</v>
      </c>
      <c r="AJ121" s="301"/>
      <c r="AK121" s="301"/>
    </row>
    <row r="122" spans="1:37" ht="12.75" hidden="1" customHeight="1">
      <c r="A122" s="447">
        <v>119</v>
      </c>
      <c r="B122" s="460">
        <v>6</v>
      </c>
      <c r="C122" s="483">
        <v>18</v>
      </c>
      <c r="D122" s="472">
        <f>測定日数!E22</f>
        <v>35</v>
      </c>
      <c r="E122" s="473">
        <f>mm!E22</f>
        <v>232.80254777070064</v>
      </c>
      <c r="F122" s="474">
        <f>pH!E22</f>
        <v>4.6355647993868043</v>
      </c>
      <c r="G122" s="474">
        <f>EC!E22</f>
        <v>2.1800000000000002</v>
      </c>
      <c r="H122" s="475">
        <f>'SO4'!E22</f>
        <v>21.593564751481988</v>
      </c>
      <c r="I122" s="475">
        <f>'NO3'!E22</f>
        <v>38.982172013591637</v>
      </c>
      <c r="J122" s="475">
        <f>Cl!E22</f>
        <v>21.593388888996078</v>
      </c>
      <c r="K122" s="475">
        <f>H!E22</f>
        <v>23.143828402096997</v>
      </c>
      <c r="L122" s="475">
        <f>'NH4'!E22</f>
        <v>49.334811529933482</v>
      </c>
      <c r="M122" s="475">
        <f>Na!E22</f>
        <v>15.623780974053471</v>
      </c>
      <c r="N122" s="475">
        <f>K!E22</f>
        <v>1.0230179028132993</v>
      </c>
      <c r="O122" s="475">
        <f>Mg!E22</f>
        <v>1.6460905349794239</v>
      </c>
      <c r="P122" s="472">
        <f>Ca!E22</f>
        <v>7.9800498753117202</v>
      </c>
      <c r="Q122" s="476">
        <f t="shared" si="207"/>
        <v>0.2393241276438986</v>
      </c>
      <c r="R122" s="473">
        <f t="shared" si="208"/>
        <v>103.76269040555169</v>
      </c>
      <c r="S122" s="475">
        <f t="shared" si="209"/>
        <v>108.37771962947953</v>
      </c>
      <c r="T122" s="475">
        <f t="shared" si="210"/>
        <v>104.00201453319559</v>
      </c>
      <c r="U122" s="475">
        <f t="shared" si="211"/>
        <v>2.175459745347784</v>
      </c>
      <c r="V122" s="475">
        <f t="shared" si="212"/>
        <v>2.0603213924979809</v>
      </c>
      <c r="W122" s="472">
        <f t="shared" si="213"/>
        <v>-0.46752625587947277</v>
      </c>
      <c r="X122" s="477">
        <f t="shared" si="214"/>
        <v>232.80254777070064</v>
      </c>
      <c r="Y122" s="478">
        <f t="shared" ref="Y122:AA122" si="281">H122*$E122/1000</f>
        <v>5.0270368895966033</v>
      </c>
      <c r="Z122" s="478">
        <f t="shared" si="281"/>
        <v>9.0751489623998367</v>
      </c>
      <c r="AA122" s="478">
        <f t="shared" si="281"/>
        <v>5.0269959483618258</v>
      </c>
      <c r="AB122" s="478">
        <f t="shared" ref="AB122:AF122" si="282">L122*$E122/1000</f>
        <v>11.485269817955851</v>
      </c>
      <c r="AC122" s="478">
        <f t="shared" si="282"/>
        <v>3.637256016571047</v>
      </c>
      <c r="AD122" s="478">
        <f t="shared" si="282"/>
        <v>0.23816117418997509</v>
      </c>
      <c r="AE122" s="478">
        <f t="shared" si="282"/>
        <v>0.38321407040444549</v>
      </c>
      <c r="AF122" s="478">
        <f t="shared" si="282"/>
        <v>1.8577759423098306</v>
      </c>
      <c r="AG122" s="479">
        <f t="shared" si="217"/>
        <v>5.387942217176084</v>
      </c>
      <c r="AH122" s="480"/>
      <c r="AI122" s="459">
        <f t="shared" si="218"/>
        <v>212.14041003503121</v>
      </c>
      <c r="AJ122" s="301"/>
      <c r="AK122" s="301"/>
    </row>
    <row r="123" spans="1:37" ht="12.75" hidden="1" customHeight="1">
      <c r="A123" s="447">
        <v>120</v>
      </c>
      <c r="B123" s="460">
        <v>6</v>
      </c>
      <c r="C123" s="483">
        <v>19</v>
      </c>
      <c r="D123" s="472">
        <f>測定日数!E23</f>
        <v>35</v>
      </c>
      <c r="E123" s="473">
        <f>mm!E23</f>
        <v>217.45195402794332</v>
      </c>
      <c r="F123" s="474">
        <f>pH!E23</f>
        <v>4.92</v>
      </c>
      <c r="G123" s="474">
        <f>EC!E23</f>
        <v>1.5423847142037668</v>
      </c>
      <c r="H123" s="475">
        <f>'SO4'!E23</f>
        <v>8.891866370815519</v>
      </c>
      <c r="I123" s="475">
        <f>'NO3'!E23</f>
        <v>15.945383115848754</v>
      </c>
      <c r="J123" s="475">
        <f>Cl!E23</f>
        <v>47.676021860798834</v>
      </c>
      <c r="K123" s="475">
        <f>H!E23</f>
        <v>12.022644346174133</v>
      </c>
      <c r="L123" s="475">
        <f>'NH4'!E23</f>
        <v>22.807394142838621</v>
      </c>
      <c r="M123" s="475">
        <f>Na!E23</f>
        <v>36.82900489108345</v>
      </c>
      <c r="N123" s="475">
        <f>K!E23</f>
        <v>1.6410100988392491</v>
      </c>
      <c r="O123" s="475">
        <f>Mg!E23</f>
        <v>3.5674974628667102</v>
      </c>
      <c r="P123" s="472">
        <f>Ca!E23</f>
        <v>2.7419331516186012</v>
      </c>
      <c r="Q123" s="476">
        <f t="shared" si="207"/>
        <v>0.46070368408049417</v>
      </c>
      <c r="R123" s="473">
        <f t="shared" si="208"/>
        <v>81.405137718278624</v>
      </c>
      <c r="S123" s="475">
        <f t="shared" si="209"/>
        <v>85.918914707906055</v>
      </c>
      <c r="T123" s="475">
        <f t="shared" si="210"/>
        <v>81.865841402359123</v>
      </c>
      <c r="U123" s="475">
        <f t="shared" si="211"/>
        <v>2.6976259086353962</v>
      </c>
      <c r="V123" s="475">
        <f t="shared" si="212"/>
        <v>2.4156385833307308</v>
      </c>
      <c r="W123" s="472">
        <f t="shared" si="213"/>
        <v>-2.2158918581584217</v>
      </c>
      <c r="X123" s="477">
        <f t="shared" si="214"/>
        <v>217.45195402794332</v>
      </c>
      <c r="Y123" s="478">
        <f t="shared" ref="Y123:AA123" si="283">H123*$E123/1000</f>
        <v>1.9335537172891915</v>
      </c>
      <c r="Z123" s="478">
        <f t="shared" si="283"/>
        <v>3.4673547162654867</v>
      </c>
      <c r="AA123" s="478">
        <f t="shared" si="283"/>
        <v>10.367244113909647</v>
      </c>
      <c r="AB123" s="478">
        <f t="shared" ref="AB123:AF123" si="284">L123*$E123/1000</f>
        <v>4.9595124226457274</v>
      </c>
      <c r="AC123" s="478">
        <f t="shared" si="284"/>
        <v>8.0085390784707773</v>
      </c>
      <c r="AD123" s="478">
        <f t="shared" si="284"/>
        <v>0.35684085257218312</v>
      </c>
      <c r="AE123" s="478">
        <f t="shared" si="284"/>
        <v>0.77575929429009627</v>
      </c>
      <c r="AF123" s="478">
        <f t="shared" si="284"/>
        <v>0.5962387216334617</v>
      </c>
      <c r="AG123" s="479">
        <f t="shared" si="217"/>
        <v>2.6143475056585701</v>
      </c>
      <c r="AH123" s="480"/>
      <c r="AI123" s="459">
        <f t="shared" si="218"/>
        <v>167.32405242618466</v>
      </c>
      <c r="AJ123" s="301"/>
      <c r="AK123" s="301"/>
    </row>
    <row r="124" spans="1:37" ht="12.75" hidden="1" customHeight="1">
      <c r="A124" s="447">
        <v>121</v>
      </c>
      <c r="B124" s="460">
        <v>6</v>
      </c>
      <c r="C124" s="483">
        <v>20</v>
      </c>
      <c r="D124" s="472">
        <f>測定日数!E24</f>
        <v>35</v>
      </c>
      <c r="E124" s="473">
        <f>mm!E24</f>
        <v>286.94267515923565</v>
      </c>
      <c r="F124" s="474">
        <f>pH!E24</f>
        <v>4.67</v>
      </c>
      <c r="G124" s="474">
        <f>EC!E24</f>
        <v>2.2599999999999998</v>
      </c>
      <c r="H124" s="475">
        <f>'SO4'!E24</f>
        <v>19.399999999999999</v>
      </c>
      <c r="I124" s="475">
        <f>'NO3'!E24</f>
        <v>30.4</v>
      </c>
      <c r="J124" s="475">
        <f>Cl!E24</f>
        <v>43.4</v>
      </c>
      <c r="K124" s="475">
        <f>H!E24</f>
        <v>21.379620895022335</v>
      </c>
      <c r="L124" s="475">
        <f>'NH4'!E24</f>
        <v>52</v>
      </c>
      <c r="M124" s="475">
        <f>Na!E24</f>
        <v>24.8</v>
      </c>
      <c r="N124" s="475">
        <f>K!E24</f>
        <v>1.1000000000000001</v>
      </c>
      <c r="O124" s="475">
        <f>Mg!E24</f>
        <v>2.5499999999999998</v>
      </c>
      <c r="P124" s="472">
        <f>Ca!E24</f>
        <v>1.75</v>
      </c>
      <c r="Q124" s="476">
        <f t="shared" si="207"/>
        <v>0.259072720225901</v>
      </c>
      <c r="R124" s="473">
        <f t="shared" si="208"/>
        <v>112.6</v>
      </c>
      <c r="S124" s="475">
        <f t="shared" si="209"/>
        <v>107.87962089502231</v>
      </c>
      <c r="T124" s="475">
        <f t="shared" si="210"/>
        <v>112.8590727202259</v>
      </c>
      <c r="U124" s="475">
        <f t="shared" si="211"/>
        <v>-2.1409593711271895</v>
      </c>
      <c r="V124" s="475">
        <f t="shared" si="212"/>
        <v>-2.2558128543982701</v>
      </c>
      <c r="W124" s="472">
        <f t="shared" si="213"/>
        <v>-2.0501849947633182</v>
      </c>
      <c r="X124" s="477">
        <f t="shared" si="214"/>
        <v>286.94267515923565</v>
      </c>
      <c r="Y124" s="478">
        <f t="shared" ref="Y124:AA124" si="285">H124*$E124/1000</f>
        <v>5.5666878980891719</v>
      </c>
      <c r="Z124" s="478">
        <f t="shared" si="285"/>
        <v>8.723057324840763</v>
      </c>
      <c r="AA124" s="478">
        <f t="shared" si="285"/>
        <v>12.453312101910827</v>
      </c>
      <c r="AB124" s="478">
        <f t="shared" ref="AB124:AF124" si="286">L124*$E124/1000</f>
        <v>14.921019108280253</v>
      </c>
      <c r="AC124" s="478">
        <f t="shared" si="286"/>
        <v>7.1161783439490449</v>
      </c>
      <c r="AD124" s="478">
        <f t="shared" si="286"/>
        <v>0.31563694267515924</v>
      </c>
      <c r="AE124" s="478">
        <f t="shared" si="286"/>
        <v>0.73170382165605086</v>
      </c>
      <c r="AF124" s="478">
        <f t="shared" si="286"/>
        <v>0.50214968152866235</v>
      </c>
      <c r="AG124" s="479">
        <f t="shared" si="217"/>
        <v>6.1347256135080004</v>
      </c>
      <c r="AH124" s="480"/>
      <c r="AI124" s="459">
        <f t="shared" si="218"/>
        <v>220.47962089502232</v>
      </c>
      <c r="AJ124" s="301"/>
      <c r="AK124" s="301"/>
    </row>
    <row r="125" spans="1:37" ht="12.75" hidden="1" customHeight="1">
      <c r="A125" s="447">
        <v>122</v>
      </c>
      <c r="B125" s="460">
        <v>6</v>
      </c>
      <c r="C125" s="483">
        <v>21</v>
      </c>
      <c r="D125" s="472">
        <f>測定日数!E25</f>
        <v>35</v>
      </c>
      <c r="E125" s="473">
        <f>mm!E25</f>
        <v>351.82754985693697</v>
      </c>
      <c r="F125" s="474">
        <f>pH!E25</f>
        <v>4.7539660414520766</v>
      </c>
      <c r="G125" s="474">
        <f>EC!E25</f>
        <v>1.2382158493334963</v>
      </c>
      <c r="H125" s="475">
        <f>'SO4'!E25</f>
        <v>12.549112106845586</v>
      </c>
      <c r="I125" s="475">
        <f>'NO3'!E25</f>
        <v>15.907404567227431</v>
      </c>
      <c r="J125" s="475">
        <f>Cl!E25</f>
        <v>14.526665392683533</v>
      </c>
      <c r="K125" s="475">
        <f>H!E25</f>
        <v>17.62113825015447</v>
      </c>
      <c r="L125" s="475">
        <f>'NH4'!E25</f>
        <v>9.345565232369486</v>
      </c>
      <c r="M125" s="475">
        <f>Na!E25</f>
        <v>7.0173232666043717</v>
      </c>
      <c r="N125" s="475">
        <f>K!E25</f>
        <v>0.63014908155174099</v>
      </c>
      <c r="O125" s="475">
        <f>Mg!E25</f>
        <v>1.2511186300167023</v>
      </c>
      <c r="P125" s="472">
        <f>Ca!E25</f>
        <v>7.0795091973323752</v>
      </c>
      <c r="Q125" s="476">
        <f t="shared" si="207"/>
        <v>0.31433137088197999</v>
      </c>
      <c r="R125" s="473">
        <f t="shared" si="208"/>
        <v>55.532294173602132</v>
      </c>
      <c r="S125" s="475">
        <f t="shared" si="209"/>
        <v>51.275431485378235</v>
      </c>
      <c r="T125" s="475">
        <f t="shared" si="210"/>
        <v>55.846625544484112</v>
      </c>
      <c r="U125" s="475">
        <f t="shared" si="211"/>
        <v>-3.9855381827110197</v>
      </c>
      <c r="V125" s="475">
        <f t="shared" si="212"/>
        <v>-4.2672762135547577</v>
      </c>
      <c r="W125" s="472">
        <f t="shared" si="213"/>
        <v>0.39592126391303289</v>
      </c>
      <c r="X125" s="477">
        <f t="shared" si="214"/>
        <v>351.82754985693697</v>
      </c>
      <c r="Y125" s="478">
        <f t="shared" ref="Y125:AA125" si="287">H125*$E125/1000</f>
        <v>4.4151233654315067</v>
      </c>
      <c r="Z125" s="478">
        <f t="shared" si="287"/>
        <v>5.5966631734706764</v>
      </c>
      <c r="AA125" s="478">
        <f t="shared" si="287"/>
        <v>5.1108810926994064</v>
      </c>
      <c r="AB125" s="478">
        <f t="shared" ref="AB125:AF125" si="288">L125*$E125/1000</f>
        <v>3.2880273177327322</v>
      </c>
      <c r="AC125" s="478">
        <f t="shared" si="288"/>
        <v>2.4688876514434934</v>
      </c>
      <c r="AD125" s="478">
        <f t="shared" si="288"/>
        <v>0.2217038074069482</v>
      </c>
      <c r="AE125" s="478">
        <f t="shared" si="288"/>
        <v>0.44017800217914399</v>
      </c>
      <c r="AF125" s="478">
        <f t="shared" si="288"/>
        <v>2.4907663750871003</v>
      </c>
      <c r="AG125" s="479">
        <f t="shared" si="217"/>
        <v>6.1996018962422008</v>
      </c>
      <c r="AH125" s="480"/>
      <c r="AI125" s="459">
        <f t="shared" si="218"/>
        <v>106.80772565898036</v>
      </c>
      <c r="AJ125" s="301"/>
      <c r="AK125" s="301"/>
    </row>
    <row r="126" spans="1:37" ht="12.75" hidden="1" customHeight="1">
      <c r="A126" s="447">
        <v>123</v>
      </c>
      <c r="B126" s="460">
        <v>6</v>
      </c>
      <c r="C126" s="483">
        <v>22</v>
      </c>
      <c r="D126" s="472">
        <f>測定日数!E26</f>
        <v>35</v>
      </c>
      <c r="E126" s="473">
        <f>mm!E26</f>
        <v>211.9</v>
      </c>
      <c r="F126" s="474">
        <f>pH!E26</f>
        <v>4.9400000000000004</v>
      </c>
      <c r="G126" s="474">
        <f>EC!E26</f>
        <v>1</v>
      </c>
      <c r="H126" s="475">
        <f>'SO4'!E26</f>
        <v>11.2</v>
      </c>
      <c r="I126" s="475">
        <f>'NO3'!E26</f>
        <v>18.899999999999999</v>
      </c>
      <c r="J126" s="475">
        <f>Cl!E26</f>
        <v>10.6</v>
      </c>
      <c r="K126" s="475">
        <f>H!E26</f>
        <v>11.481536214968818</v>
      </c>
      <c r="L126" s="475">
        <f>'NH4'!E26</f>
        <v>20.100000000000001</v>
      </c>
      <c r="M126" s="475">
        <f>Na!E26</f>
        <v>6.5</v>
      </c>
      <c r="N126" s="475">
        <f>K!E26</f>
        <v>1.3</v>
      </c>
      <c r="O126" s="475">
        <f>Mg!E26</f>
        <v>1.3</v>
      </c>
      <c r="P126" s="472">
        <f>Ca!E26</f>
        <v>5.8</v>
      </c>
      <c r="Q126" s="476">
        <f t="shared" si="207"/>
        <v>0.48241597979290862</v>
      </c>
      <c r="R126" s="473">
        <f t="shared" si="208"/>
        <v>51.899999999999991</v>
      </c>
      <c r="S126" s="475">
        <f t="shared" si="209"/>
        <v>53.581536214968807</v>
      </c>
      <c r="T126" s="475">
        <f t="shared" si="210"/>
        <v>52.38241597979291</v>
      </c>
      <c r="U126" s="475">
        <f t="shared" si="211"/>
        <v>1.5941521855937761</v>
      </c>
      <c r="V126" s="475">
        <f t="shared" si="212"/>
        <v>1.1316303425262153</v>
      </c>
      <c r="W126" s="472">
        <f t="shared" si="213"/>
        <v>3.3724615626271977</v>
      </c>
      <c r="X126" s="477">
        <f t="shared" si="214"/>
        <v>211.9</v>
      </c>
      <c r="Y126" s="478">
        <f t="shared" ref="Y126:AA126" si="289">H126*$E126/1000</f>
        <v>2.3732799999999998</v>
      </c>
      <c r="Z126" s="478">
        <f t="shared" si="289"/>
        <v>4.0049099999999997</v>
      </c>
      <c r="AA126" s="478">
        <f t="shared" si="289"/>
        <v>2.24614</v>
      </c>
      <c r="AB126" s="478">
        <f t="shared" ref="AB126:AF126" si="290">L126*$E126/1000</f>
        <v>4.2591900000000003</v>
      </c>
      <c r="AC126" s="478">
        <f t="shared" si="290"/>
        <v>1.3773500000000001</v>
      </c>
      <c r="AD126" s="478">
        <f t="shared" si="290"/>
        <v>0.27547000000000005</v>
      </c>
      <c r="AE126" s="478">
        <f t="shared" si="290"/>
        <v>0.27547000000000005</v>
      </c>
      <c r="AF126" s="478">
        <f t="shared" si="290"/>
        <v>1.22902</v>
      </c>
      <c r="AG126" s="479">
        <f t="shared" si="217"/>
        <v>2.4329375239518929</v>
      </c>
      <c r="AH126" s="480"/>
      <c r="AI126" s="459">
        <f t="shared" si="218"/>
        <v>105.4815362149688</v>
      </c>
      <c r="AJ126" s="301"/>
      <c r="AK126" s="301"/>
    </row>
    <row r="127" spans="1:37" ht="12.75" hidden="1" customHeight="1">
      <c r="A127" s="447">
        <v>124</v>
      </c>
      <c r="B127" s="460">
        <v>6</v>
      </c>
      <c r="C127" s="483">
        <v>23</v>
      </c>
      <c r="D127" s="472">
        <f>測定日数!E27</f>
        <v>35</v>
      </c>
      <c r="E127" s="473">
        <f>mm!E27</f>
        <v>253.75664126571792</v>
      </c>
      <c r="F127" s="474">
        <f>pH!E27</f>
        <v>4.761234849651732</v>
      </c>
      <c r="G127" s="474">
        <f>EC!E27</f>
        <v>1.1396399899648773</v>
      </c>
      <c r="H127" s="475">
        <f>'SO4'!E27</f>
        <v>8.0538625768996397</v>
      </c>
      <c r="I127" s="475">
        <f>'NO3'!E27</f>
        <v>14.673555476743998</v>
      </c>
      <c r="J127" s="475">
        <f>Cl!E27</f>
        <v>4.2437317635702385</v>
      </c>
      <c r="K127" s="475">
        <f>H!E27</f>
        <v>17.328666770941446</v>
      </c>
      <c r="L127" s="475">
        <f>'NH4'!E27</f>
        <v>12.723440022339831</v>
      </c>
      <c r="M127" s="475">
        <f>Na!E27</f>
        <v>2.8803509106579424</v>
      </c>
      <c r="N127" s="475">
        <f>K!E27</f>
        <v>1.8209513347868436</v>
      </c>
      <c r="O127" s="475">
        <f>Mg!E27</f>
        <v>0.75103396868463501</v>
      </c>
      <c r="P127" s="472">
        <f>Ca!E27</f>
        <v>1.2595231013136798</v>
      </c>
      <c r="Q127" s="476">
        <f t="shared" si="207"/>
        <v>0.31963662386076502</v>
      </c>
      <c r="R127" s="473">
        <f t="shared" si="208"/>
        <v>35.025012394113517</v>
      </c>
      <c r="S127" s="475">
        <f t="shared" si="209"/>
        <v>38.774523178722703</v>
      </c>
      <c r="T127" s="475">
        <f t="shared" si="210"/>
        <v>35.344649017974284</v>
      </c>
      <c r="U127" s="475">
        <f t="shared" si="211"/>
        <v>5.0806698924393876</v>
      </c>
      <c r="V127" s="475">
        <f t="shared" si="212"/>
        <v>4.6275127731408565</v>
      </c>
      <c r="W127" s="472">
        <f t="shared" si="213"/>
        <v>-5.7090416592801336</v>
      </c>
      <c r="X127" s="477">
        <f t="shared" si="214"/>
        <v>253.75664126571792</v>
      </c>
      <c r="Y127" s="478">
        <f t="shared" ref="Y127:AA127" si="291">H127*$E127/1000</f>
        <v>2.0437211167297122</v>
      </c>
      <c r="Z127" s="478">
        <f t="shared" si="291"/>
        <v>3.7235121532047368</v>
      </c>
      <c r="AA127" s="478">
        <f t="shared" si="291"/>
        <v>1.0768751187562255</v>
      </c>
      <c r="AB127" s="478">
        <f t="shared" ref="AB127:AF127" si="292">L127*$E127/1000</f>
        <v>3.2286574054147663</v>
      </c>
      <c r="AC127" s="478">
        <f t="shared" si="292"/>
        <v>0.73090817275521136</v>
      </c>
      <c r="AD127" s="478">
        <f t="shared" si="292"/>
        <v>0.46207849462383532</v>
      </c>
      <c r="AE127" s="478">
        <f t="shared" si="292"/>
        <v>0.19057985736987534</v>
      </c>
      <c r="AF127" s="478">
        <f t="shared" si="292"/>
        <v>0.31961235178593994</v>
      </c>
      <c r="AG127" s="479">
        <f t="shared" si="217"/>
        <v>4.3972642774069541</v>
      </c>
      <c r="AH127" s="480"/>
      <c r="AI127" s="459">
        <f t="shared" si="218"/>
        <v>73.79953557283622</v>
      </c>
      <c r="AJ127" s="301"/>
      <c r="AK127" s="301"/>
    </row>
    <row r="128" spans="1:37" ht="12.75" hidden="1" customHeight="1">
      <c r="A128" s="447">
        <v>125</v>
      </c>
      <c r="B128" s="460">
        <v>6</v>
      </c>
      <c r="C128" s="483">
        <v>24</v>
      </c>
      <c r="D128" s="472">
        <f>測定日数!E28</f>
        <v>35</v>
      </c>
      <c r="E128" s="473">
        <f>mm!E28</f>
        <v>258.65690642902609</v>
      </c>
      <c r="F128" s="474">
        <f>pH!E28</f>
        <v>4.8062472662709581</v>
      </c>
      <c r="G128" s="474">
        <f>EC!E28</f>
        <v>0.93587117017349597</v>
      </c>
      <c r="H128" s="475">
        <f>'SO4'!E28</f>
        <v>6.7023909244614313</v>
      </c>
      <c r="I128" s="475">
        <f>'NO3'!E28</f>
        <v>13.322630796181574</v>
      </c>
      <c r="J128" s="475">
        <f>Cl!E28</f>
        <v>2.9425674192296025</v>
      </c>
      <c r="K128" s="475">
        <f>H!E28</f>
        <v>15.622579152913477</v>
      </c>
      <c r="L128" s="475">
        <f>'NH4'!E28</f>
        <v>9.6060952555564025</v>
      </c>
      <c r="M128" s="475">
        <f>Na!E28</f>
        <v>1.7639181987685384</v>
      </c>
      <c r="N128" s="475">
        <f>K!E28</f>
        <v>1.6033511483460925</v>
      </c>
      <c r="O128" s="475">
        <f>Mg!E28</f>
        <v>0.55877350355290833</v>
      </c>
      <c r="P128" s="472">
        <f>Ca!E28</f>
        <v>1.0361030123830106</v>
      </c>
      <c r="Q128" s="476">
        <f t="shared" si="207"/>
        <v>0.35454302957645728</v>
      </c>
      <c r="R128" s="473">
        <f t="shared" si="208"/>
        <v>29.669980064334041</v>
      </c>
      <c r="S128" s="475">
        <f t="shared" si="209"/>
        <v>31.785696787456349</v>
      </c>
      <c r="T128" s="475">
        <f t="shared" si="210"/>
        <v>30.024523093910496</v>
      </c>
      <c r="U128" s="475">
        <f t="shared" si="211"/>
        <v>3.4426709321332134</v>
      </c>
      <c r="V128" s="475">
        <f t="shared" si="212"/>
        <v>2.8493244271353451</v>
      </c>
      <c r="W128" s="472">
        <f t="shared" si="213"/>
        <v>-3.028970213205127</v>
      </c>
      <c r="X128" s="477">
        <f t="shared" si="214"/>
        <v>258.65690642902609</v>
      </c>
      <c r="Y128" s="478">
        <f t="shared" ref="Y128:AA128" si="293">H128*$E128/1000</f>
        <v>1.7336197021991742</v>
      </c>
      <c r="Z128" s="478">
        <f t="shared" si="293"/>
        <v>3.4459904672363986</v>
      </c>
      <c r="AA128" s="478">
        <f t="shared" si="293"/>
        <v>0.76111538561677206</v>
      </c>
      <c r="AB128" s="478">
        <f t="shared" ref="AB128:AF128" si="294">L128*$E128/1000</f>
        <v>2.4846828816647641</v>
      </c>
      <c r="AC128" s="478">
        <f t="shared" si="294"/>
        <v>0.45624962448733009</v>
      </c>
      <c r="AD128" s="478">
        <f t="shared" si="294"/>
        <v>0.41471784795062677</v>
      </c>
      <c r="AE128" s="478">
        <f t="shared" si="294"/>
        <v>0.14453062582350371</v>
      </c>
      <c r="AF128" s="478">
        <f t="shared" si="294"/>
        <v>0.26799519992478443</v>
      </c>
      <c r="AG128" s="479">
        <f t="shared" si="217"/>
        <v>4.0408879941351952</v>
      </c>
      <c r="AH128" s="480"/>
      <c r="AI128" s="459">
        <f t="shared" si="218"/>
        <v>61.455676851790386</v>
      </c>
      <c r="AJ128" s="301"/>
      <c r="AK128" s="301"/>
    </row>
    <row r="129" spans="1:37" ht="12.75" hidden="1" customHeight="1">
      <c r="A129" s="447">
        <v>126</v>
      </c>
      <c r="B129" s="460">
        <v>6</v>
      </c>
      <c r="C129" s="483">
        <v>25</v>
      </c>
      <c r="D129" s="472">
        <f>測定日数!E29</f>
        <v>35</v>
      </c>
      <c r="E129" s="473">
        <f>mm!E29</f>
        <v>178.02547770700639</v>
      </c>
      <c r="F129" s="474">
        <f>pH!E29</f>
        <v>4.59</v>
      </c>
      <c r="G129" s="474">
        <f>EC!E29</f>
        <v>1.34</v>
      </c>
      <c r="H129" s="475">
        <f>'SO4'!E29</f>
        <v>21.6</v>
      </c>
      <c r="I129" s="475">
        <f>'NO3'!E29</f>
        <v>17.2</v>
      </c>
      <c r="J129" s="475">
        <f>Cl!E29</f>
        <v>8.3000000000000007</v>
      </c>
      <c r="K129" s="475">
        <f>H!E29</f>
        <v>25.703957827688658</v>
      </c>
      <c r="L129" s="475">
        <f>'NH4'!E29</f>
        <v>18.899999999999999</v>
      </c>
      <c r="M129" s="475">
        <f>Na!E29</f>
        <v>2.9</v>
      </c>
      <c r="N129" s="475">
        <f>K!E29</f>
        <v>0.5</v>
      </c>
      <c r="O129" s="475">
        <f>Mg!E29</f>
        <v>1.1000000000000001</v>
      </c>
      <c r="P129" s="472">
        <f>Ca!E29</f>
        <v>6</v>
      </c>
      <c r="Q129" s="476">
        <f t="shared" si="207"/>
        <v>0.21548730276492264</v>
      </c>
      <c r="R129" s="473">
        <f t="shared" si="208"/>
        <v>68.699999999999989</v>
      </c>
      <c r="S129" s="475">
        <f t="shared" si="209"/>
        <v>62.203957827688662</v>
      </c>
      <c r="T129" s="475">
        <f t="shared" si="210"/>
        <v>68.915487302764916</v>
      </c>
      <c r="U129" s="475">
        <f t="shared" si="211"/>
        <v>-4.9624490199617872</v>
      </c>
      <c r="V129" s="475">
        <f t="shared" si="212"/>
        <v>-5.1186377950263653</v>
      </c>
      <c r="W129" s="472">
        <f t="shared" si="213"/>
        <v>11.004298713483337</v>
      </c>
      <c r="X129" s="477">
        <f t="shared" si="214"/>
        <v>178.02547770700639</v>
      </c>
      <c r="Y129" s="478">
        <f t="shared" ref="Y129:AA129" si="295">H129*$E129/1000</f>
        <v>3.845350318471338</v>
      </c>
      <c r="Z129" s="478">
        <f t="shared" si="295"/>
        <v>3.0620382165605098</v>
      </c>
      <c r="AA129" s="478">
        <f t="shared" si="295"/>
        <v>1.4776114649681531</v>
      </c>
      <c r="AB129" s="478">
        <f t="shared" ref="AB129:AF129" si="296">L129*$E129/1000</f>
        <v>3.3646815286624205</v>
      </c>
      <c r="AC129" s="478">
        <f t="shared" si="296"/>
        <v>0.5162738853503186</v>
      </c>
      <c r="AD129" s="478">
        <f t="shared" si="296"/>
        <v>8.9012738853503193E-2</v>
      </c>
      <c r="AE129" s="478">
        <f t="shared" si="296"/>
        <v>0.19582802547770703</v>
      </c>
      <c r="AF129" s="478">
        <f t="shared" si="296"/>
        <v>1.0681528662420383</v>
      </c>
      <c r="AG129" s="479">
        <f t="shared" si="217"/>
        <v>4.5759593712350197</v>
      </c>
      <c r="AH129" s="480"/>
      <c r="AI129" s="459">
        <f t="shared" si="218"/>
        <v>130.90395782768866</v>
      </c>
      <c r="AJ129" s="301"/>
      <c r="AK129" s="301"/>
    </row>
    <row r="130" spans="1:37" ht="12.75" hidden="1" customHeight="1">
      <c r="A130" s="447">
        <v>127</v>
      </c>
      <c r="B130" s="460">
        <v>6</v>
      </c>
      <c r="C130" s="483">
        <v>26</v>
      </c>
      <c r="D130" s="472">
        <f>測定日数!E30</f>
        <v>35</v>
      </c>
      <c r="E130" s="473">
        <f>mm!E30</f>
        <v>458.56142584341183</v>
      </c>
      <c r="F130" s="474">
        <f>pH!E30</f>
        <v>4.5</v>
      </c>
      <c r="G130" s="474">
        <f>EC!E30</f>
        <v>2.11</v>
      </c>
      <c r="H130" s="475">
        <f>'SO4'!E30</f>
        <v>19.5</v>
      </c>
      <c r="I130" s="475">
        <f>'NO3'!E30</f>
        <v>33</v>
      </c>
      <c r="J130" s="475">
        <f>Cl!E30</f>
        <v>9.4</v>
      </c>
      <c r="K130" s="475">
        <f>H!E30</f>
        <v>31.622776601683803</v>
      </c>
      <c r="L130" s="475">
        <f>'NH4'!E30</f>
        <v>34.1</v>
      </c>
      <c r="M130" s="475">
        <f>Na!E30</f>
        <v>9.4</v>
      </c>
      <c r="N130" s="475">
        <f>K!E30</f>
        <v>2.5</v>
      </c>
      <c r="O130" s="475">
        <f>Mg!E30</f>
        <v>1.4</v>
      </c>
      <c r="P130" s="472">
        <f>Ca!E30</f>
        <v>4.5999999999999996</v>
      </c>
      <c r="Q130" s="476">
        <f t="shared" si="207"/>
        <v>0.17515465553322163</v>
      </c>
      <c r="R130" s="473">
        <f t="shared" si="208"/>
        <v>81.400000000000006</v>
      </c>
      <c r="S130" s="475">
        <f t="shared" si="209"/>
        <v>89.62277660168381</v>
      </c>
      <c r="T130" s="475">
        <f t="shared" si="210"/>
        <v>81.575154655533225</v>
      </c>
      <c r="U130" s="475">
        <f t="shared" si="211"/>
        <v>4.8080008786401889</v>
      </c>
      <c r="V130" s="475">
        <f t="shared" si="212"/>
        <v>4.7007705566601752</v>
      </c>
      <c r="W130" s="472">
        <f t="shared" si="213"/>
        <v>3.7059667374758541E-2</v>
      </c>
      <c r="X130" s="477">
        <f t="shared" si="214"/>
        <v>458.56142584341183</v>
      </c>
      <c r="Y130" s="478">
        <f t="shared" ref="Y130:AA130" si="297">H130*$E130/1000</f>
        <v>8.9419478039465297</v>
      </c>
      <c r="Z130" s="478">
        <f t="shared" si="297"/>
        <v>15.132527052832591</v>
      </c>
      <c r="AA130" s="478">
        <f t="shared" si="297"/>
        <v>4.3104774029280719</v>
      </c>
      <c r="AB130" s="478">
        <f t="shared" ref="AB130:AF130" si="298">L130*$E130/1000</f>
        <v>15.636944621260344</v>
      </c>
      <c r="AC130" s="478">
        <f t="shared" si="298"/>
        <v>4.3104774029280719</v>
      </c>
      <c r="AD130" s="478">
        <f t="shared" si="298"/>
        <v>1.1464035646085295</v>
      </c>
      <c r="AE130" s="478">
        <f t="shared" si="298"/>
        <v>0.64198599618077656</v>
      </c>
      <c r="AF130" s="478">
        <f t="shared" si="298"/>
        <v>2.1093825588796946</v>
      </c>
      <c r="AG130" s="479">
        <f t="shared" si="217"/>
        <v>14.500985527595805</v>
      </c>
      <c r="AH130" s="480"/>
      <c r="AI130" s="459">
        <f t="shared" si="218"/>
        <v>171.0227766016838</v>
      </c>
      <c r="AJ130" s="301"/>
      <c r="AK130" s="301"/>
    </row>
    <row r="131" spans="1:37" ht="12.75" hidden="1" customHeight="1">
      <c r="A131" s="447">
        <v>128</v>
      </c>
      <c r="B131" s="460">
        <v>6</v>
      </c>
      <c r="C131" s="483">
        <v>27</v>
      </c>
      <c r="D131" s="472">
        <f>測定日数!E31</f>
        <v>35</v>
      </c>
      <c r="E131" s="473">
        <f>mm!E31</f>
        <v>193.43312101910828</v>
      </c>
      <c r="F131" s="474">
        <f>pH!E31</f>
        <v>4.7268795545626716</v>
      </c>
      <c r="G131" s="474">
        <f>EC!E31</f>
        <v>1.4754252691889758</v>
      </c>
      <c r="H131" s="475">
        <f>'SO4'!E31</f>
        <v>11.356570845269848</v>
      </c>
      <c r="I131" s="475">
        <f>'NO3'!E31</f>
        <v>24.695357107576807</v>
      </c>
      <c r="J131" s="475">
        <f>Cl!E31</f>
        <v>13.939132009615069</v>
      </c>
      <c r="K131" s="475">
        <f>H!E31</f>
        <v>18.755145834122089</v>
      </c>
      <c r="L131" s="475">
        <f>'NH4'!E31</f>
        <v>23.911093549343079</v>
      </c>
      <c r="M131" s="475">
        <f>Na!E31</f>
        <v>11.384957071309323</v>
      </c>
      <c r="N131" s="475">
        <f>K!E31</f>
        <v>1.9409044836632481</v>
      </c>
      <c r="O131" s="475">
        <f>Mg!E31</f>
        <v>1.9672400429286905</v>
      </c>
      <c r="P131" s="472">
        <f>Ca!E31</f>
        <v>3.5630604579060341</v>
      </c>
      <c r="Q131" s="476">
        <f t="shared" si="207"/>
        <v>0.29532569843284395</v>
      </c>
      <c r="R131" s="473">
        <f t="shared" si="208"/>
        <v>61.347630807731569</v>
      </c>
      <c r="S131" s="475">
        <f t="shared" si="209"/>
        <v>67.052701940107198</v>
      </c>
      <c r="T131" s="475">
        <f t="shared" si="210"/>
        <v>61.64295650616441</v>
      </c>
      <c r="U131" s="475">
        <f t="shared" si="211"/>
        <v>4.4431903019905965</v>
      </c>
      <c r="V131" s="475">
        <f t="shared" si="212"/>
        <v>4.2035182066388597</v>
      </c>
      <c r="W131" s="472">
        <f t="shared" si="213"/>
        <v>-1.5237768052370164</v>
      </c>
      <c r="X131" s="477">
        <f t="shared" si="214"/>
        <v>193.43312101910828</v>
      </c>
      <c r="Y131" s="478">
        <f t="shared" ref="Y131:AA131" si="299">H131*$E131/1000</f>
        <v>2.1967369426751593</v>
      </c>
      <c r="Z131" s="478">
        <f t="shared" si="299"/>
        <v>4.7769000000000004</v>
      </c>
      <c r="AA131" s="478">
        <f t="shared" si="299"/>
        <v>2.6962898089171978</v>
      </c>
      <c r="AB131" s="478">
        <f t="shared" ref="AB131:AF131" si="300">L131*$E131/1000</f>
        <v>4.6251974522292993</v>
      </c>
      <c r="AC131" s="478">
        <f t="shared" si="300"/>
        <v>2.2022277789719289</v>
      </c>
      <c r="AD131" s="478">
        <f t="shared" si="300"/>
        <v>0.37543521187496293</v>
      </c>
      <c r="AE131" s="478">
        <f t="shared" si="300"/>
        <v>0.38052938129746117</v>
      </c>
      <c r="AF131" s="478">
        <f t="shared" si="300"/>
        <v>0.6892139047525373</v>
      </c>
      <c r="AG131" s="479">
        <f t="shared" si="217"/>
        <v>3.6278663938627629</v>
      </c>
      <c r="AH131" s="480"/>
      <c r="AI131" s="459">
        <f t="shared" si="218"/>
        <v>128.40033274783877</v>
      </c>
      <c r="AJ131" s="301"/>
      <c r="AK131" s="301"/>
    </row>
    <row r="132" spans="1:37" ht="12.75" hidden="1" customHeight="1">
      <c r="A132" s="447">
        <v>129</v>
      </c>
      <c r="B132" s="460">
        <v>6</v>
      </c>
      <c r="C132" s="483">
        <v>28</v>
      </c>
      <c r="D132" s="472">
        <f>測定日数!E32</f>
        <v>35</v>
      </c>
      <c r="E132" s="473">
        <f>mm!E32</f>
        <v>335.98726114649679</v>
      </c>
      <c r="F132" s="474">
        <f>pH!E32</f>
        <v>4.7300000000000004</v>
      </c>
      <c r="G132" s="474">
        <f>EC!E32</f>
        <v>1.76</v>
      </c>
      <c r="H132" s="475">
        <f>'SO4'!E32</f>
        <v>16.315000000000001</v>
      </c>
      <c r="I132" s="475">
        <f>'NO3'!E32</f>
        <v>19.03</v>
      </c>
      <c r="J132" s="475">
        <f>Cl!E32</f>
        <v>9.5</v>
      </c>
      <c r="K132" s="475">
        <f>H!E32</f>
        <v>18.620871366628663</v>
      </c>
      <c r="L132" s="475">
        <f>'NH4'!E32</f>
        <v>39.020000000000003</v>
      </c>
      <c r="M132" s="475">
        <f>Na!E32</f>
        <v>11.6</v>
      </c>
      <c r="N132" s="475">
        <f>K!E32</f>
        <v>2.44</v>
      </c>
      <c r="O132" s="475">
        <f>Mg!E32</f>
        <v>2</v>
      </c>
      <c r="P132" s="472">
        <f>Ca!E32</f>
        <v>1.885</v>
      </c>
      <c r="Q132" s="476">
        <f t="shared" si="207"/>
        <v>0.29745528195841731</v>
      </c>
      <c r="R132" s="473">
        <f t="shared" si="208"/>
        <v>61.16</v>
      </c>
      <c r="S132" s="475">
        <f t="shared" si="209"/>
        <v>79.450871366628675</v>
      </c>
      <c r="T132" s="475">
        <f t="shared" si="210"/>
        <v>61.457455281958417</v>
      </c>
      <c r="U132" s="475">
        <f t="shared" si="211"/>
        <v>13.008148793088036</v>
      </c>
      <c r="V132" s="475">
        <f t="shared" si="212"/>
        <v>12.769590351849288</v>
      </c>
      <c r="W132" s="472">
        <f t="shared" si="213"/>
        <v>-7.073123651854365</v>
      </c>
      <c r="X132" s="477">
        <f t="shared" si="214"/>
        <v>335.98726114649679</v>
      </c>
      <c r="Y132" s="478">
        <f t="shared" ref="Y132:AA132" si="301">H132*$E132/1000</f>
        <v>5.4816321656050961</v>
      </c>
      <c r="Z132" s="478">
        <f t="shared" si="301"/>
        <v>6.3938375796178342</v>
      </c>
      <c r="AA132" s="478">
        <f t="shared" si="301"/>
        <v>3.1918789808917194</v>
      </c>
      <c r="AB132" s="478">
        <f t="shared" ref="AB132:AF132" si="302">L132*$E132/1000</f>
        <v>13.110222929936306</v>
      </c>
      <c r="AC132" s="478">
        <f t="shared" si="302"/>
        <v>3.8974522292993625</v>
      </c>
      <c r="AD132" s="478">
        <f t="shared" si="302"/>
        <v>0.81980891719745219</v>
      </c>
      <c r="AE132" s="478">
        <f t="shared" si="302"/>
        <v>0.67197452229299359</v>
      </c>
      <c r="AF132" s="478">
        <f t="shared" si="302"/>
        <v>0.63333598726114648</v>
      </c>
      <c r="AG132" s="479">
        <f t="shared" si="217"/>
        <v>6.2563755706347894</v>
      </c>
      <c r="AH132" s="480"/>
      <c r="AI132" s="459">
        <f t="shared" si="218"/>
        <v>140.61087136662866</v>
      </c>
      <c r="AJ132" s="301"/>
      <c r="AK132" s="301"/>
    </row>
    <row r="133" spans="1:37" ht="12.75" hidden="1" customHeight="1">
      <c r="A133" s="447">
        <v>130</v>
      </c>
      <c r="B133" s="460">
        <v>6</v>
      </c>
      <c r="C133" s="483">
        <v>29</v>
      </c>
      <c r="D133" s="472">
        <f>測定日数!E33</f>
        <v>35</v>
      </c>
      <c r="E133" s="473">
        <f>mm!E33</f>
        <v>297.31020213273916</v>
      </c>
      <c r="F133" s="474">
        <f>pH!E33</f>
        <v>4.6274461983459103</v>
      </c>
      <c r="G133" s="474">
        <f>EC!E33</f>
        <v>1.8817044967880086</v>
      </c>
      <c r="H133" s="475">
        <f>'SO4'!E33</f>
        <v>16.662275228588843</v>
      </c>
      <c r="I133" s="475">
        <f>'NO3'!E33</f>
        <v>29.638446793309221</v>
      </c>
      <c r="J133" s="475">
        <f>Cl!E33</f>
        <v>7.0625756939683422</v>
      </c>
      <c r="K133" s="475">
        <f>H!E33</f>
        <v>23.580543004412078</v>
      </c>
      <c r="L133" s="475">
        <f>'NH4'!E33</f>
        <v>32.711272119534513</v>
      </c>
      <c r="M133" s="475">
        <f>Na!E33</f>
        <v>4.9170363727382984</v>
      </c>
      <c r="N133" s="475">
        <f>K!E33</f>
        <v>1.007683587353571</v>
      </c>
      <c r="O133" s="475">
        <f>Mg!E33</f>
        <v>1.1392215436945392</v>
      </c>
      <c r="P133" s="472">
        <f>Ca!E33</f>
        <v>2.5978022541640486</v>
      </c>
      <c r="Q133" s="476">
        <f t="shared" si="207"/>
        <v>0.23489181490161562</v>
      </c>
      <c r="R133" s="473">
        <f t="shared" si="208"/>
        <v>70.025572944455249</v>
      </c>
      <c r="S133" s="475">
        <f t="shared" si="209"/>
        <v>69.690582679755622</v>
      </c>
      <c r="T133" s="475">
        <f t="shared" si="210"/>
        <v>70.260464759356864</v>
      </c>
      <c r="U133" s="475">
        <f t="shared" si="211"/>
        <v>-0.23976487415001407</v>
      </c>
      <c r="V133" s="475">
        <f t="shared" si="212"/>
        <v>-0.40720101065994335</v>
      </c>
      <c r="W133" s="472">
        <f t="shared" si="213"/>
        <v>-5.8803685821262883</v>
      </c>
      <c r="X133" s="477">
        <f t="shared" si="214"/>
        <v>297.31020213273916</v>
      </c>
      <c r="Y133" s="478">
        <f t="shared" ref="Y133:AA133" si="303">H133*$E133/1000</f>
        <v>4.9538644162030812</v>
      </c>
      <c r="Z133" s="478">
        <f t="shared" si="303"/>
        <v>8.8118126070191991</v>
      </c>
      <c r="AA133" s="478">
        <f t="shared" si="303"/>
        <v>2.0997758071514987</v>
      </c>
      <c r="AB133" s="478">
        <f t="shared" ref="AB133:AF133" si="304">L133*$E133/1000</f>
        <v>9.7253949258778416</v>
      </c>
      <c r="AC133" s="478">
        <f t="shared" si="304"/>
        <v>1.461885077872854</v>
      </c>
      <c r="AD133" s="478">
        <f t="shared" si="304"/>
        <v>0.29959461104193391</v>
      </c>
      <c r="AE133" s="478">
        <f t="shared" si="304"/>
        <v>0.33870218742979463</v>
      </c>
      <c r="AF133" s="478">
        <f t="shared" si="304"/>
        <v>0.77235311328639877</v>
      </c>
      <c r="AG133" s="479">
        <f t="shared" si="217"/>
        <v>7.010736007041503</v>
      </c>
      <c r="AH133" s="480"/>
      <c r="AI133" s="459">
        <f t="shared" si="218"/>
        <v>139.71615562421087</v>
      </c>
      <c r="AJ133" s="301"/>
      <c r="AK133" s="301"/>
    </row>
    <row r="134" spans="1:37" ht="12.75" hidden="1" customHeight="1">
      <c r="A134" s="447">
        <v>131</v>
      </c>
      <c r="B134" s="460">
        <v>6</v>
      </c>
      <c r="C134" s="483">
        <v>30</v>
      </c>
      <c r="D134" s="472">
        <f>測定日数!E34</f>
        <v>35</v>
      </c>
      <c r="E134" s="473">
        <f>mm!E34</f>
        <v>240.06369426751593</v>
      </c>
      <c r="F134" s="474">
        <f>pH!E34</f>
        <v>4.66</v>
      </c>
      <c r="G134" s="474">
        <f>EC!E34</f>
        <v>1.58</v>
      </c>
      <c r="H134" s="475">
        <f>'SO4'!E34</f>
        <v>14.33</v>
      </c>
      <c r="I134" s="475">
        <f>'NO3'!E34</f>
        <v>22.39</v>
      </c>
      <c r="J134" s="475">
        <f>Cl!E34</f>
        <v>4.0199999999999996</v>
      </c>
      <c r="K134" s="475">
        <f>H!E34</f>
        <v>21.877616239495527</v>
      </c>
      <c r="L134" s="475">
        <f>'NH4'!E34</f>
        <v>23.74</v>
      </c>
      <c r="M134" s="475">
        <f>Na!E34</f>
        <v>4.4800000000000004</v>
      </c>
      <c r="N134" s="475">
        <f>K!E34</f>
        <v>0.78</v>
      </c>
      <c r="O134" s="475">
        <f>Mg!E34</f>
        <v>0.59</v>
      </c>
      <c r="P134" s="472">
        <f>Ca!E34</f>
        <v>1.75</v>
      </c>
      <c r="Q134" s="476">
        <f t="shared" si="207"/>
        <v>0.25317550513902187</v>
      </c>
      <c r="R134" s="473">
        <f t="shared" si="208"/>
        <v>55.069999999999993</v>
      </c>
      <c r="S134" s="475">
        <f t="shared" si="209"/>
        <v>55.55761623949553</v>
      </c>
      <c r="T134" s="475">
        <f t="shared" si="210"/>
        <v>55.323175505139012</v>
      </c>
      <c r="U134" s="475">
        <f t="shared" si="211"/>
        <v>0.44077261724586608</v>
      </c>
      <c r="V134" s="475">
        <f t="shared" si="212"/>
        <v>0.21143493897162083</v>
      </c>
      <c r="W134" s="472">
        <f t="shared" si="213"/>
        <v>-5.5096209218492778</v>
      </c>
      <c r="X134" s="477">
        <f t="shared" si="214"/>
        <v>240.06369426751593</v>
      </c>
      <c r="Y134" s="478">
        <f t="shared" ref="Y134:AA134" si="305">H134*$E134/1000</f>
        <v>3.4401127388535033</v>
      </c>
      <c r="Z134" s="478">
        <f t="shared" si="305"/>
        <v>5.3750261146496818</v>
      </c>
      <c r="AA134" s="478">
        <f t="shared" si="305"/>
        <v>0.96505605095541402</v>
      </c>
      <c r="AB134" s="478">
        <f t="shared" ref="AB134:AF134" si="306">L134*$E134/1000</f>
        <v>5.6991121019108277</v>
      </c>
      <c r="AC134" s="478">
        <f t="shared" si="306"/>
        <v>1.0754853503184716</v>
      </c>
      <c r="AD134" s="478">
        <f t="shared" si="306"/>
        <v>0.18724968152866242</v>
      </c>
      <c r="AE134" s="478">
        <f t="shared" si="306"/>
        <v>0.14163757961783438</v>
      </c>
      <c r="AF134" s="478">
        <f t="shared" si="306"/>
        <v>0.42011146496815288</v>
      </c>
      <c r="AG134" s="479">
        <f t="shared" si="217"/>
        <v>5.2520213762202959</v>
      </c>
      <c r="AH134" s="480"/>
      <c r="AI134" s="459">
        <f t="shared" si="218"/>
        <v>110.62761623949552</v>
      </c>
      <c r="AJ134" s="301"/>
      <c r="AK134" s="301"/>
    </row>
    <row r="135" spans="1:37" ht="12.75" hidden="1" customHeight="1">
      <c r="A135" s="447">
        <v>132</v>
      </c>
      <c r="B135" s="460">
        <v>6</v>
      </c>
      <c r="C135" s="483">
        <v>31</v>
      </c>
      <c r="D135" s="472">
        <f>測定日数!E35</f>
        <v>28</v>
      </c>
      <c r="E135" s="473">
        <f>mm!E35</f>
        <v>64.066666666666663</v>
      </c>
      <c r="F135" s="474">
        <f>pH!E35</f>
        <v>4.8</v>
      </c>
      <c r="G135" s="474">
        <f>EC!E35</f>
        <v>1.1000000000000001</v>
      </c>
      <c r="H135" s="475">
        <f>'SO4'!E35</f>
        <v>8.4</v>
      </c>
      <c r="I135" s="475">
        <f>'NO3'!E35</f>
        <v>17</v>
      </c>
      <c r="J135" s="475">
        <f>Cl!E35</f>
        <v>4.3</v>
      </c>
      <c r="K135" s="475">
        <f>H!E35</f>
        <v>15.848931924611144</v>
      </c>
      <c r="L135" s="475">
        <f>'NH4'!E35</f>
        <v>10.4</v>
      </c>
      <c r="M135" s="475">
        <f>Na!E35</f>
        <v>2</v>
      </c>
      <c r="N135" s="475">
        <f>K!E35</f>
        <v>0.8</v>
      </c>
      <c r="O135" s="475">
        <f>Mg!E35</f>
        <v>0</v>
      </c>
      <c r="P135" s="472">
        <f>Ca!E35</f>
        <v>1.3</v>
      </c>
      <c r="Q135" s="476">
        <f t="shared" si="207"/>
        <v>0.34947948347679242</v>
      </c>
      <c r="R135" s="473">
        <f t="shared" si="208"/>
        <v>38.1</v>
      </c>
      <c r="S135" s="475">
        <f t="shared" si="209"/>
        <v>31.648931924611144</v>
      </c>
      <c r="T135" s="475">
        <f t="shared" si="210"/>
        <v>38.449479483476793</v>
      </c>
      <c r="U135" s="475">
        <f t="shared" si="211"/>
        <v>-9.2489847476970137</v>
      </c>
      <c r="V135" s="475">
        <f t="shared" si="212"/>
        <v>-9.701428922939904</v>
      </c>
      <c r="W135" s="472">
        <f t="shared" si="213"/>
        <v>-7.2708080873172767</v>
      </c>
      <c r="X135" s="477">
        <f t="shared" si="214"/>
        <v>64.066666666666663</v>
      </c>
      <c r="Y135" s="478">
        <f t="shared" ref="Y135:AA135" si="307">H135*$E135/1000</f>
        <v>0.53815999999999997</v>
      </c>
      <c r="Z135" s="478">
        <f t="shared" si="307"/>
        <v>1.0891333333333333</v>
      </c>
      <c r="AA135" s="478">
        <f t="shared" si="307"/>
        <v>0.2754866666666666</v>
      </c>
      <c r="AB135" s="478">
        <f t="shared" ref="AB135:AF135" si="308">L135*$E135/1000</f>
        <v>0.66629333333333329</v>
      </c>
      <c r="AC135" s="478">
        <f t="shared" si="308"/>
        <v>0.12813333333333332</v>
      </c>
      <c r="AD135" s="478">
        <f t="shared" si="308"/>
        <v>5.1253333333333331E-2</v>
      </c>
      <c r="AE135" s="478">
        <f t="shared" si="308"/>
        <v>0</v>
      </c>
      <c r="AF135" s="478">
        <f t="shared" si="308"/>
        <v>8.3286666666666662E-2</v>
      </c>
      <c r="AG135" s="479">
        <f t="shared" si="217"/>
        <v>1.0153882386367539</v>
      </c>
      <c r="AH135" s="480"/>
      <c r="AI135" s="459">
        <f t="shared" si="218"/>
        <v>69.748931924611142</v>
      </c>
      <c r="AJ135" s="301"/>
      <c r="AK135" s="301"/>
    </row>
    <row r="136" spans="1:37" ht="12.75" hidden="1" customHeight="1">
      <c r="A136" s="447">
        <v>133</v>
      </c>
      <c r="B136" s="460">
        <v>6</v>
      </c>
      <c r="C136" s="483">
        <v>32</v>
      </c>
      <c r="D136" s="472">
        <f>測定日数!E36</f>
        <v>35</v>
      </c>
      <c r="E136" s="473">
        <f>mm!E36</f>
        <v>193.24840764331211</v>
      </c>
      <c r="F136" s="474">
        <f>pH!E36</f>
        <v>4.6727561694051225</v>
      </c>
      <c r="G136" s="474">
        <f>EC!E36</f>
        <v>1.3987343441001978</v>
      </c>
      <c r="H136" s="475">
        <f>'SO4'!E36</f>
        <v>11.331539222148978</v>
      </c>
      <c r="I136" s="475">
        <f>'NO3'!E36</f>
        <v>22.098180619644037</v>
      </c>
      <c r="J136" s="475">
        <f>Cl!E36</f>
        <v>9.1240969017798292</v>
      </c>
      <c r="K136" s="475">
        <f>H!E36</f>
        <v>21.244368725449117</v>
      </c>
      <c r="L136" s="475">
        <f>'NH4'!E36</f>
        <v>18.281071193144363</v>
      </c>
      <c r="M136" s="475">
        <f>Na!E36</f>
        <v>5.9303955174686882</v>
      </c>
      <c r="N136" s="475">
        <f>K!E36</f>
        <v>0.430098879367172</v>
      </c>
      <c r="O136" s="475">
        <f>Mg!E36</f>
        <v>0.81078444297956498</v>
      </c>
      <c r="P136" s="472">
        <f>Ca!E36</f>
        <v>2.8401615029663807</v>
      </c>
      <c r="Q136" s="476">
        <f t="shared" si="207"/>
        <v>0.26072210543195845</v>
      </c>
      <c r="R136" s="473">
        <f t="shared" si="208"/>
        <v>53.885355965721821</v>
      </c>
      <c r="S136" s="475">
        <f t="shared" si="209"/>
        <v>53.187826207321237</v>
      </c>
      <c r="T136" s="475">
        <f t="shared" si="210"/>
        <v>54.146078071153781</v>
      </c>
      <c r="U136" s="475">
        <f t="shared" si="211"/>
        <v>-0.65145141317766475</v>
      </c>
      <c r="V136" s="475">
        <f t="shared" si="212"/>
        <v>-0.89277649059181197</v>
      </c>
      <c r="W136" s="472">
        <f t="shared" si="213"/>
        <v>-1.342026752612548</v>
      </c>
      <c r="X136" s="477">
        <f t="shared" si="214"/>
        <v>193.24840764331211</v>
      </c>
      <c r="Y136" s="478">
        <f t="shared" ref="Y136:AA136" si="309">H136*$E136/1000</f>
        <v>2.1898019108280256</v>
      </c>
      <c r="Z136" s="478">
        <f t="shared" si="309"/>
        <v>4.2704382165605104</v>
      </c>
      <c r="AA136" s="478">
        <f t="shared" si="309"/>
        <v>1.7632171974522293</v>
      </c>
      <c r="AB136" s="478">
        <f t="shared" ref="AB136:AF136" si="310">L136*$E136/1000</f>
        <v>3.5327878980891718</v>
      </c>
      <c r="AC136" s="478">
        <f t="shared" si="310"/>
        <v>1.14603949044586</v>
      </c>
      <c r="AD136" s="478">
        <f t="shared" si="310"/>
        <v>8.3115923566878983E-2</v>
      </c>
      <c r="AE136" s="478">
        <f t="shared" si="310"/>
        <v>0.1566828025477707</v>
      </c>
      <c r="AF136" s="478">
        <f t="shared" si="310"/>
        <v>0.54885668789808917</v>
      </c>
      <c r="AG136" s="479">
        <f t="shared" si="217"/>
        <v>4.1054404275804215</v>
      </c>
      <c r="AH136" s="480"/>
      <c r="AI136" s="459">
        <f t="shared" si="218"/>
        <v>107.07318217304305</v>
      </c>
      <c r="AJ136" s="301"/>
      <c r="AK136" s="301"/>
    </row>
    <row r="137" spans="1:37" ht="12.75" hidden="1" customHeight="1">
      <c r="A137" s="447">
        <v>134</v>
      </c>
      <c r="B137" s="460">
        <v>6</v>
      </c>
      <c r="C137" s="483">
        <v>33</v>
      </c>
      <c r="D137" s="472">
        <f>測定日数!E37</f>
        <v>35</v>
      </c>
      <c r="E137" s="473">
        <f>mm!E37</f>
        <v>278.343949044586</v>
      </c>
      <c r="F137" s="474">
        <f>pH!E37</f>
        <v>4.9275915808485626</v>
      </c>
      <c r="G137" s="474">
        <f>EC!E37</f>
        <v>0.97918764302059491</v>
      </c>
      <c r="H137" s="475">
        <f>'SO4'!E37</f>
        <v>8.7984912175885501</v>
      </c>
      <c r="I137" s="475">
        <f>'NO3'!E37</f>
        <v>17.529503153040839</v>
      </c>
      <c r="J137" s="475">
        <f>Cl!E37</f>
        <v>6.3887077492804627</v>
      </c>
      <c r="K137" s="475">
        <f>H!E37</f>
        <v>11.814311547018519</v>
      </c>
      <c r="L137" s="475">
        <f>'NH4'!E37</f>
        <v>15.096961921938009</v>
      </c>
      <c r="M137" s="475">
        <f>Na!E37</f>
        <v>2.4874012479806664</v>
      </c>
      <c r="N137" s="475">
        <f>K!E37</f>
        <v>1.0514563357955304</v>
      </c>
      <c r="O137" s="475">
        <f>Mg!E37</f>
        <v>0.40473087091306531</v>
      </c>
      <c r="P137" s="472">
        <f>Ca!E37</f>
        <v>1.027978368206379</v>
      </c>
      <c r="Q137" s="476">
        <f t="shared" si="207"/>
        <v>0.46882770279320657</v>
      </c>
      <c r="R137" s="473">
        <f t="shared" si="208"/>
        <v>41.515193337498403</v>
      </c>
      <c r="S137" s="475">
        <f t="shared" si="209"/>
        <v>33.315549530971616</v>
      </c>
      <c r="T137" s="475">
        <f t="shared" si="210"/>
        <v>41.984021040291609</v>
      </c>
      <c r="U137" s="475">
        <f t="shared" si="211"/>
        <v>-10.95758707211994</v>
      </c>
      <c r="V137" s="475">
        <f t="shared" si="212"/>
        <v>-11.511980006733486</v>
      </c>
      <c r="W137" s="472">
        <f t="shared" si="213"/>
        <v>-5.5754341147554971</v>
      </c>
      <c r="X137" s="477">
        <f t="shared" si="214"/>
        <v>278.343949044586</v>
      </c>
      <c r="Y137" s="478">
        <f t="shared" ref="Y137:AA137" si="311">H137*$E137/1000</f>
        <v>2.4490067911377049</v>
      </c>
      <c r="Z137" s="478">
        <f t="shared" si="311"/>
        <v>4.8792311324069084</v>
      </c>
      <c r="AA137" s="478">
        <f t="shared" si="311"/>
        <v>1.7782581442264727</v>
      </c>
      <c r="AB137" s="478">
        <f t="shared" ref="AB137:AF137" si="312">L137*$E137/1000</f>
        <v>4.2021479999279681</v>
      </c>
      <c r="AC137" s="478">
        <f t="shared" si="312"/>
        <v>0.69235308622137015</v>
      </c>
      <c r="AD137" s="478">
        <f t="shared" si="312"/>
        <v>0.29266650875327821</v>
      </c>
      <c r="AE137" s="478">
        <f t="shared" si="312"/>
        <v>0.11265438891019718</v>
      </c>
      <c r="AF137" s="478">
        <f t="shared" si="312"/>
        <v>0.28613155853897304</v>
      </c>
      <c r="AG137" s="479">
        <f t="shared" si="217"/>
        <v>3.288442131240187</v>
      </c>
      <c r="AH137" s="480"/>
      <c r="AI137" s="459">
        <f t="shared" si="218"/>
        <v>74.830742868470026</v>
      </c>
      <c r="AJ137" s="301"/>
      <c r="AK137" s="301"/>
    </row>
    <row r="138" spans="1:37" ht="12.75" hidden="1" customHeight="1">
      <c r="A138" s="447">
        <v>135</v>
      </c>
      <c r="B138" s="460">
        <v>6</v>
      </c>
      <c r="C138" s="483">
        <v>34</v>
      </c>
      <c r="D138" s="472">
        <f>測定日数!E38</f>
        <v>35</v>
      </c>
      <c r="E138" s="473">
        <f>mm!E38</f>
        <v>280.6810948440484</v>
      </c>
      <c r="F138" s="474">
        <f>pH!E38</f>
        <v>4.92</v>
      </c>
      <c r="G138" s="474">
        <f>EC!E38</f>
        <v>1.21</v>
      </c>
      <c r="H138" s="475">
        <f>'SO4'!E38</f>
        <v>9.4600000000000009</v>
      </c>
      <c r="I138" s="475">
        <f>'NO3'!E38</f>
        <v>11.2</v>
      </c>
      <c r="J138" s="475">
        <f>Cl!E38</f>
        <v>23.9</v>
      </c>
      <c r="K138" s="475">
        <f>H!E38</f>
        <v>12.022644346174133</v>
      </c>
      <c r="L138" s="475">
        <f>'NH4'!E38</f>
        <v>7.06</v>
      </c>
      <c r="M138" s="475">
        <f>Na!E38</f>
        <v>20.2</v>
      </c>
      <c r="N138" s="475">
        <f>K!E38</f>
        <v>0.91800000000000004</v>
      </c>
      <c r="O138" s="475">
        <f>Mg!E38</f>
        <v>2.6</v>
      </c>
      <c r="P138" s="472">
        <f>Ca!E38</f>
        <v>4.01</v>
      </c>
      <c r="Q138" s="476">
        <f t="shared" si="207"/>
        <v>0.46070368408049417</v>
      </c>
      <c r="R138" s="473">
        <f t="shared" si="208"/>
        <v>54.02</v>
      </c>
      <c r="S138" s="475">
        <f t="shared" si="209"/>
        <v>53.420644346174129</v>
      </c>
      <c r="T138" s="475">
        <f t="shared" si="210"/>
        <v>54.480703684080495</v>
      </c>
      <c r="U138" s="475">
        <f t="shared" si="211"/>
        <v>-0.55784815650839581</v>
      </c>
      <c r="V138" s="475">
        <f t="shared" si="212"/>
        <v>-0.98243382242929456</v>
      </c>
      <c r="W138" s="472">
        <f t="shared" si="213"/>
        <v>-6.1522337451357592</v>
      </c>
      <c r="X138" s="477">
        <f t="shared" si="214"/>
        <v>280.6810948440484</v>
      </c>
      <c r="Y138" s="478">
        <f t="shared" ref="Y138:AA138" si="313">H138*$E138/1000</f>
        <v>2.6552431572246982</v>
      </c>
      <c r="Z138" s="478">
        <f t="shared" si="313"/>
        <v>3.1436282622533418</v>
      </c>
      <c r="AA138" s="478">
        <f t="shared" si="313"/>
        <v>6.7082781667727565</v>
      </c>
      <c r="AB138" s="478">
        <f t="shared" ref="AB138:AF138" si="314">L138*$E138/1000</f>
        <v>1.9816085295989816</v>
      </c>
      <c r="AC138" s="478">
        <f t="shared" si="314"/>
        <v>5.6697581158497776</v>
      </c>
      <c r="AD138" s="478">
        <f t="shared" si="314"/>
        <v>0.25766524506683647</v>
      </c>
      <c r="AE138" s="478">
        <f t="shared" si="314"/>
        <v>0.72977084659452585</v>
      </c>
      <c r="AF138" s="478">
        <f t="shared" si="314"/>
        <v>1.1255311903246341</v>
      </c>
      <c r="AG138" s="479">
        <f t="shared" si="217"/>
        <v>3.374528978004764</v>
      </c>
      <c r="AH138" s="480"/>
      <c r="AI138" s="459">
        <f t="shared" si="218"/>
        <v>107.44064434617414</v>
      </c>
      <c r="AJ138" s="301"/>
      <c r="AK138" s="301"/>
    </row>
    <row r="139" spans="1:37" ht="12.75" customHeight="1">
      <c r="A139" s="447">
        <v>136</v>
      </c>
      <c r="B139" s="460">
        <v>6</v>
      </c>
      <c r="C139" s="483">
        <v>35</v>
      </c>
      <c r="D139" s="472">
        <f>測定日数!E39</f>
        <v>35</v>
      </c>
      <c r="E139" s="473">
        <f>mm!E39</f>
        <v>174.81500354180159</v>
      </c>
      <c r="F139" s="474">
        <f>pH!E39</f>
        <v>4.8188891375181271</v>
      </c>
      <c r="G139" s="474">
        <f>EC!E39</f>
        <v>1.8106687647521635</v>
      </c>
      <c r="H139" s="475">
        <f>'SO4'!E39</f>
        <v>15.545303944105175</v>
      </c>
      <c r="I139" s="475">
        <f>'NO3'!E39</f>
        <v>18.706030020405723</v>
      </c>
      <c r="J139" s="475">
        <f>Cl!E39</f>
        <v>23.346258649157182</v>
      </c>
      <c r="K139" s="475">
        <f>H!E39</f>
        <v>15.174376747908466</v>
      </c>
      <c r="L139" s="475">
        <f>'NH4'!E39</f>
        <v>23.690266371745931</v>
      </c>
      <c r="M139" s="475">
        <f>Na!E39</f>
        <v>18.463217585716745</v>
      </c>
      <c r="N139" s="475">
        <f>K!E39</f>
        <v>1.46572424497812</v>
      </c>
      <c r="O139" s="475">
        <f>Mg!E39</f>
        <v>2.6858318869355782</v>
      </c>
      <c r="P139" s="472">
        <f>Ca!E39</f>
        <v>3.7396662805162832</v>
      </c>
      <c r="Q139" s="476">
        <f t="shared" si="207"/>
        <v>0.36501509318564851</v>
      </c>
      <c r="R139" s="473">
        <f t="shared" si="208"/>
        <v>73.142896557773255</v>
      </c>
      <c r="S139" s="475">
        <f t="shared" si="209"/>
        <v>71.644581285252983</v>
      </c>
      <c r="T139" s="475">
        <f t="shared" si="210"/>
        <v>73.507911650958903</v>
      </c>
      <c r="U139" s="475">
        <f t="shared" si="211"/>
        <v>-1.0348376080870034</v>
      </c>
      <c r="V139" s="475">
        <f t="shared" si="212"/>
        <v>-1.2837053832239529</v>
      </c>
      <c r="W139" s="472">
        <f t="shared" si="213"/>
        <v>-11.334089816660869</v>
      </c>
      <c r="X139" s="477">
        <f t="shared" si="214"/>
        <v>174.81500354180159</v>
      </c>
      <c r="Y139" s="478">
        <f t="shared" ref="Y139:AA139" si="315">H139*$E139/1000</f>
        <v>2.7175523640471284</v>
      </c>
      <c r="Z139" s="478">
        <f t="shared" si="315"/>
        <v>3.2700947042702735</v>
      </c>
      <c r="AA139" s="478">
        <f t="shared" si="315"/>
        <v>4.0812762884402289</v>
      </c>
      <c r="AB139" s="478">
        <f t="shared" ref="AB139:AF139" si="316">L139*$E139/1000</f>
        <v>4.141413999682988</v>
      </c>
      <c r="AC139" s="478">
        <f t="shared" si="316"/>
        <v>3.227647447640126</v>
      </c>
      <c r="AD139" s="478">
        <f t="shared" si="316"/>
        <v>0.25623058907715451</v>
      </c>
      <c r="AE139" s="478">
        <f t="shared" si="316"/>
        <v>0.46952371082732675</v>
      </c>
      <c r="AF139" s="478">
        <f t="shared" si="316"/>
        <v>0.65374977407361012</v>
      </c>
      <c r="AG139" s="479">
        <f t="shared" si="217"/>
        <v>2.6527087249302506</v>
      </c>
      <c r="AH139" s="480"/>
      <c r="AI139" s="459">
        <f t="shared" si="218"/>
        <v>144.78747784302624</v>
      </c>
      <c r="AJ139" s="301"/>
      <c r="AK139" s="301"/>
    </row>
    <row r="140" spans="1:37" ht="12.75" hidden="1" customHeight="1">
      <c r="A140" s="447">
        <v>137</v>
      </c>
      <c r="B140" s="460">
        <v>6</v>
      </c>
      <c r="C140" s="483">
        <v>36</v>
      </c>
      <c r="D140" s="472">
        <f>測定日数!E40</f>
        <v>0</v>
      </c>
      <c r="E140" s="481"/>
      <c r="F140" s="474"/>
      <c r="G140" s="474"/>
      <c r="H140" s="475"/>
      <c r="I140" s="475"/>
      <c r="J140" s="475"/>
      <c r="K140" s="475"/>
      <c r="L140" s="475"/>
      <c r="M140" s="475"/>
      <c r="N140" s="475"/>
      <c r="O140" s="475"/>
      <c r="P140" s="472"/>
      <c r="Q140" s="476"/>
      <c r="R140" s="473"/>
      <c r="S140" s="475"/>
      <c r="T140" s="475"/>
      <c r="U140" s="475"/>
      <c r="V140" s="475"/>
      <c r="W140" s="472"/>
      <c r="X140" s="477"/>
      <c r="Y140" s="478"/>
      <c r="Z140" s="478"/>
      <c r="AA140" s="478"/>
      <c r="AB140" s="478"/>
      <c r="AC140" s="478"/>
      <c r="AD140" s="478"/>
      <c r="AE140" s="478"/>
      <c r="AF140" s="478"/>
      <c r="AG140" s="479"/>
      <c r="AH140" s="480"/>
      <c r="AI140" s="459"/>
      <c r="AJ140" s="301"/>
      <c r="AK140" s="301"/>
    </row>
    <row r="141" spans="1:37" ht="12.75" hidden="1" customHeight="1">
      <c r="A141" s="447">
        <v>138</v>
      </c>
      <c r="B141" s="460">
        <v>6</v>
      </c>
      <c r="C141" s="483">
        <v>37</v>
      </c>
      <c r="D141" s="472">
        <f>測定日数!E41</f>
        <v>35</v>
      </c>
      <c r="E141" s="473">
        <f>mm!E41</f>
        <v>174.34076433121021</v>
      </c>
      <c r="F141" s="474">
        <f>pH!E41</f>
        <v>4.68</v>
      </c>
      <c r="G141" s="474">
        <f>EC!E41</f>
        <v>1.3660000000000001</v>
      </c>
      <c r="H141" s="475">
        <f>'SO4'!E41</f>
        <v>11.242551809426256</v>
      </c>
      <c r="I141" s="475">
        <f>'NO3'!E41</f>
        <v>20.482252209099606</v>
      </c>
      <c r="J141" s="475">
        <f>Cl!E41</f>
        <v>9.8723087381214967</v>
      </c>
      <c r="K141" s="475">
        <f>H!E41</f>
        <v>20.892961308540418</v>
      </c>
      <c r="L141" s="475">
        <f>'NH4'!E41</f>
        <v>16.076903034099665</v>
      </c>
      <c r="M141" s="475">
        <f>Na!E41</f>
        <v>7.3945836849385387</v>
      </c>
      <c r="N141" s="475">
        <f>K!E41</f>
        <v>1.0230623837865074</v>
      </c>
      <c r="O141" s="475">
        <f>Mg!E41</f>
        <v>0.82287595145031889</v>
      </c>
      <c r="P141" s="472">
        <f>Ca!E41</f>
        <v>1.2475672438744447</v>
      </c>
      <c r="Q141" s="476">
        <f t="shared" ref="Q141:Q160" si="317">1.24*10^(F141-5.35)</f>
        <v>0.26510729909827679</v>
      </c>
      <c r="R141" s="473">
        <f t="shared" ref="R141:R160" si="318">SUM(H141:J141)+H141</f>
        <v>52.839664566073623</v>
      </c>
      <c r="S141" s="475">
        <f t="shared" ref="S141:S160" si="319">SUM(K141:P141)+O141+P141</f>
        <v>49.528396802014655</v>
      </c>
      <c r="T141" s="475">
        <f t="shared" ref="T141:T160" si="320">SUM(H141:J141,Q141)+H141</f>
        <v>53.104771865171898</v>
      </c>
      <c r="U141" s="475">
        <f t="shared" ref="U141:U160" si="321">(S141-R141)/(R141+S141)*100</f>
        <v>-3.2346688213157919</v>
      </c>
      <c r="V141" s="475">
        <f t="shared" ref="V141:V160" si="322">(S141-T141)/(S141+T141)*100</f>
        <v>-3.4846191631815682</v>
      </c>
      <c r="W141" s="472">
        <f t="shared" ref="W141:W160" si="323">100*((349.7*10^(2-F141)+(80*2*H141+71.5*I141+76.3*J141+73.5*L141+50.1*M141+73.5*N141+59.8*2*P141+53.3*2*O141)/10000)-G141)/((349.7*10^(2-F141)+(80*2*H141+71.5*I141+76.3*J141+73.5*L141+50.1*M141+73.5*N141+59.8*2*P141+53.3*2*O141)/10000)+G141)</f>
        <v>-1.7616128294866609</v>
      </c>
      <c r="X141" s="477">
        <f t="shared" ref="X141:X160" si="324">E141</f>
        <v>174.34076433121021</v>
      </c>
      <c r="Y141" s="478">
        <f t="shared" ref="Y141:AA141" si="325">H141*$E141/1000</f>
        <v>1.960035075488604</v>
      </c>
      <c r="Z141" s="478">
        <f t="shared" si="325"/>
        <v>3.570891505359044</v>
      </c>
      <c r="AA141" s="478">
        <f t="shared" si="325"/>
        <v>1.7211458511177871</v>
      </c>
      <c r="AB141" s="478">
        <f t="shared" ref="AB141:AF141" si="326">L141*$E141/1000</f>
        <v>2.8028595630436879</v>
      </c>
      <c r="AC141" s="478">
        <f t="shared" si="326"/>
        <v>1.2891773715432817</v>
      </c>
      <c r="AD141" s="478">
        <f t="shared" si="326"/>
        <v>0.17836147794784959</v>
      </c>
      <c r="AE141" s="478">
        <f t="shared" si="326"/>
        <v>0.14346082232562044</v>
      </c>
      <c r="AF141" s="478">
        <f t="shared" si="326"/>
        <v>0.21750182685165204</v>
      </c>
      <c r="AG141" s="479">
        <f t="shared" ref="AG141:AG160" si="327">K141*$E141/1000</f>
        <v>3.6424948436733384</v>
      </c>
      <c r="AH141" s="480"/>
      <c r="AI141" s="459">
        <f t="shared" ref="AI141:AI160" si="328">R141+S141</f>
        <v>102.36806136808828</v>
      </c>
      <c r="AJ141" s="301"/>
      <c r="AK141" s="301"/>
    </row>
    <row r="142" spans="1:37" ht="12.75" hidden="1" customHeight="1">
      <c r="A142" s="447">
        <v>139</v>
      </c>
      <c r="B142" s="460">
        <v>6</v>
      </c>
      <c r="C142" s="483">
        <v>38</v>
      </c>
      <c r="D142" s="472">
        <f>測定日数!E42</f>
        <v>35</v>
      </c>
      <c r="E142" s="473">
        <f>mm!E42</f>
        <v>151.01845957988542</v>
      </c>
      <c r="F142" s="474">
        <f>pH!E42</f>
        <v>4.8357704460735924</v>
      </c>
      <c r="G142" s="474">
        <f>EC!E42</f>
        <v>1.0807700737618546</v>
      </c>
      <c r="H142" s="475">
        <f>'SO4'!E42</f>
        <v>9.1599682647175182</v>
      </c>
      <c r="I142" s="475">
        <f>'NO3'!E42</f>
        <v>16.389715454666572</v>
      </c>
      <c r="J142" s="475">
        <f>Cl!E42</f>
        <v>5.4746530585642414</v>
      </c>
      <c r="K142" s="475">
        <f>H!E42</f>
        <v>14.595855458277057</v>
      </c>
      <c r="L142" s="475">
        <f>'NH4'!E42</f>
        <v>11.662323282584351</v>
      </c>
      <c r="M142" s="475">
        <f>Na!E42</f>
        <v>5.9202779596523865</v>
      </c>
      <c r="N142" s="475">
        <f>K!E42</f>
        <v>2.0739804040712406</v>
      </c>
      <c r="O142" s="475">
        <f>Mg!E42</f>
        <v>0.89219078195081813</v>
      </c>
      <c r="P142" s="472">
        <f>Ca!E42</f>
        <v>2.1865425255469852</v>
      </c>
      <c r="Q142" s="476">
        <f t="shared" si="317"/>
        <v>0.37948283048602993</v>
      </c>
      <c r="R142" s="473">
        <f t="shared" si="318"/>
        <v>40.184305042665855</v>
      </c>
      <c r="S142" s="475">
        <f t="shared" si="319"/>
        <v>40.40990371958064</v>
      </c>
      <c r="T142" s="475">
        <f t="shared" si="320"/>
        <v>40.563787873151881</v>
      </c>
      <c r="U142" s="475">
        <f t="shared" si="321"/>
        <v>0.2799192155112572</v>
      </c>
      <c r="V142" s="475">
        <f t="shared" si="322"/>
        <v>-0.19004216128025961</v>
      </c>
      <c r="W142" s="472">
        <f t="shared" si="323"/>
        <v>-4.7771085690294743</v>
      </c>
      <c r="X142" s="477">
        <f t="shared" si="324"/>
        <v>151.01845957988542</v>
      </c>
      <c r="Y142" s="478">
        <f t="shared" ref="Y142:AA142" si="329">H142*$E142/1000</f>
        <v>1.3833242971382755</v>
      </c>
      <c r="Z142" s="478">
        <f t="shared" si="329"/>
        <v>2.475149580916387</v>
      </c>
      <c r="AA142" s="478">
        <f t="shared" si="329"/>
        <v>0.82677367163867999</v>
      </c>
      <c r="AB142" s="478">
        <f t="shared" ref="AB142:AF142" si="330">L142*$E142/1000</f>
        <v>1.7612260972585214</v>
      </c>
      <c r="AC142" s="478">
        <f t="shared" si="330"/>
        <v>0.89407125775145035</v>
      </c>
      <c r="AD142" s="478">
        <f t="shared" si="330"/>
        <v>0.31320932582170707</v>
      </c>
      <c r="AE142" s="478">
        <f t="shared" si="330"/>
        <v>0.13473727754158599</v>
      </c>
      <c r="AF142" s="478">
        <f t="shared" si="330"/>
        <v>0.33020828401401797</v>
      </c>
      <c r="AG142" s="479">
        <f t="shared" si="327"/>
        <v>2.2042436075596639</v>
      </c>
      <c r="AH142" s="480"/>
      <c r="AI142" s="459">
        <f t="shared" si="328"/>
        <v>80.594208762246495</v>
      </c>
      <c r="AJ142" s="301"/>
      <c r="AK142" s="301"/>
    </row>
    <row r="143" spans="1:37" ht="12.75" hidden="1" customHeight="1">
      <c r="A143" s="447">
        <v>140</v>
      </c>
      <c r="B143" s="460">
        <v>6</v>
      </c>
      <c r="C143" s="483">
        <v>39</v>
      </c>
      <c r="D143" s="472">
        <f>測定日数!E43</f>
        <v>35</v>
      </c>
      <c r="E143" s="473">
        <f>mm!E43</f>
        <v>177.3495361861608</v>
      </c>
      <c r="F143" s="474">
        <f>pH!E43</f>
        <v>4.8362584893132423</v>
      </c>
      <c r="G143" s="474">
        <f>EC!E43</f>
        <v>1.0297488333692295</v>
      </c>
      <c r="H143" s="475">
        <f>'SO4'!E43</f>
        <v>12.214007645918587</v>
      </c>
      <c r="I143" s="475">
        <f>'NO3'!E43</f>
        <v>13.332047706224422</v>
      </c>
      <c r="J143" s="475">
        <f>Cl!E43</f>
        <v>10.699779237561923</v>
      </c>
      <c r="K143" s="475">
        <f>H!E43</f>
        <v>14.579462416518174</v>
      </c>
      <c r="L143" s="475">
        <f>'NH4'!E43</f>
        <v>22.599525271017303</v>
      </c>
      <c r="M143" s="475">
        <f>Na!E43</f>
        <v>5.1101329959078186</v>
      </c>
      <c r="N143" s="475">
        <f>K!E43</f>
        <v>0.58615873357742843</v>
      </c>
      <c r="O143" s="475">
        <f>Mg!E43</f>
        <v>1.415132098499533</v>
      </c>
      <c r="P143" s="472">
        <f>Ca!E43</f>
        <v>0.23833010266350779</v>
      </c>
      <c r="Q143" s="476">
        <f t="shared" si="317"/>
        <v>0.37990951822726587</v>
      </c>
      <c r="R143" s="473">
        <f t="shared" si="318"/>
        <v>48.459842235623512</v>
      </c>
      <c r="S143" s="475">
        <f t="shared" si="319"/>
        <v>46.18220381934681</v>
      </c>
      <c r="T143" s="475">
        <f t="shared" si="320"/>
        <v>48.839751753850777</v>
      </c>
      <c r="U143" s="475">
        <f t="shared" si="321"/>
        <v>-2.4065819698718216</v>
      </c>
      <c r="V143" s="475">
        <f t="shared" si="322"/>
        <v>-2.7967725127029159</v>
      </c>
      <c r="W143" s="472">
        <f t="shared" si="323"/>
        <v>3.1249734651529888</v>
      </c>
      <c r="X143" s="477">
        <f t="shared" si="324"/>
        <v>177.3495361861608</v>
      </c>
      <c r="Y143" s="478">
        <f t="shared" ref="Y143:AA143" si="331">H143*$E143/1000</f>
        <v>2.1661485909778828</v>
      </c>
      <c r="Z143" s="478">
        <f t="shared" si="331"/>
        <v>2.3644324771106704</v>
      </c>
      <c r="AA143" s="478">
        <f t="shared" si="331"/>
        <v>1.8976008850759203</v>
      </c>
      <c r="AB143" s="478">
        <f t="shared" ref="AB143:AF143" si="332">L143*$E143/1000</f>
        <v>4.0080153248423382</v>
      </c>
      <c r="AC143" s="478">
        <f t="shared" si="332"/>
        <v>0.90627971667384799</v>
      </c>
      <c r="AD143" s="478">
        <f t="shared" si="332"/>
        <v>0.10395497953142432</v>
      </c>
      <c r="AE143" s="478">
        <f t="shared" si="332"/>
        <v>0.2509730213110406</v>
      </c>
      <c r="AF143" s="478">
        <f t="shared" si="332"/>
        <v>4.2267733166573195E-2</v>
      </c>
      <c r="AG143" s="479">
        <f t="shared" si="327"/>
        <v>2.5856608974130615</v>
      </c>
      <c r="AH143" s="480"/>
      <c r="AI143" s="459">
        <f t="shared" si="328"/>
        <v>94.642046054970322</v>
      </c>
      <c r="AJ143" s="301"/>
      <c r="AK143" s="301"/>
    </row>
    <row r="144" spans="1:37" ht="12.75" hidden="1" customHeight="1">
      <c r="A144" s="447">
        <v>141</v>
      </c>
      <c r="B144" s="460">
        <v>6</v>
      </c>
      <c r="C144" s="483">
        <v>40</v>
      </c>
      <c r="D144" s="472">
        <f>測定日数!E44</f>
        <v>35</v>
      </c>
      <c r="E144" s="473">
        <f>mm!E44</f>
        <v>226.52866242038218</v>
      </c>
      <c r="F144" s="474">
        <f>pH!E44</f>
        <v>4.42</v>
      </c>
      <c r="G144" s="474">
        <f>EC!E44</f>
        <v>2.11</v>
      </c>
      <c r="H144" s="475">
        <f>'SO4'!E44</f>
        <v>21.363684757294546</v>
      </c>
      <c r="I144" s="475">
        <f>'NO3'!E44</f>
        <v>27.790140576404731</v>
      </c>
      <c r="J144" s="475">
        <f>Cl!E44</f>
        <v>7.3169360467459192</v>
      </c>
      <c r="K144" s="475">
        <f>H!E44</f>
        <v>38.018939632056139</v>
      </c>
      <c r="L144" s="475">
        <f>'NH4'!E44</f>
        <v>21.526221236141907</v>
      </c>
      <c r="M144" s="475">
        <f>Na!E44</f>
        <v>7.8168550281426716</v>
      </c>
      <c r="N144" s="475">
        <f>K!E44</f>
        <v>1.3130997442455246</v>
      </c>
      <c r="O144" s="475">
        <f>Mg!E44</f>
        <v>1.5544743437499999</v>
      </c>
      <c r="P144" s="472">
        <f>Ca!E44</f>
        <v>3.7041034805389215</v>
      </c>
      <c r="Q144" s="476">
        <f t="shared" si="317"/>
        <v>0.14568729681250173</v>
      </c>
      <c r="R144" s="473">
        <f t="shared" si="318"/>
        <v>77.834446137739747</v>
      </c>
      <c r="S144" s="475">
        <f t="shared" si="319"/>
        <v>79.192271289164083</v>
      </c>
      <c r="T144" s="475">
        <f t="shared" si="320"/>
        <v>77.980133434552243</v>
      </c>
      <c r="U144" s="475">
        <f t="shared" si="321"/>
        <v>0.86470963264987433</v>
      </c>
      <c r="V144" s="475">
        <f t="shared" si="322"/>
        <v>0.77121544124910579</v>
      </c>
      <c r="W144" s="472">
        <f t="shared" si="323"/>
        <v>1.9464838001199689</v>
      </c>
      <c r="X144" s="477">
        <f t="shared" si="324"/>
        <v>226.52866242038218</v>
      </c>
      <c r="Y144" s="478">
        <f t="shared" ref="Y144:AA144" si="333">H144*$E144/1000</f>
        <v>4.8394869324406411</v>
      </c>
      <c r="Z144" s="478">
        <f t="shared" si="333"/>
        <v>6.2952633732473524</v>
      </c>
      <c r="AA144" s="478">
        <f t="shared" si="333"/>
        <v>1.6574957356848319</v>
      </c>
      <c r="AB144" s="478">
        <f t="shared" ref="AB144:AF144" si="334">L144*$E144/1000</f>
        <v>4.8763061035884521</v>
      </c>
      <c r="AC144" s="478">
        <f t="shared" si="334"/>
        <v>1.7707417138591981</v>
      </c>
      <c r="AD144" s="478">
        <f t="shared" si="334"/>
        <v>0.2974547286884846</v>
      </c>
      <c r="AE144" s="478">
        <f t="shared" si="334"/>
        <v>0.35213299385648883</v>
      </c>
      <c r="AF144" s="478">
        <f t="shared" si="334"/>
        <v>0.83908560691316403</v>
      </c>
      <c r="AG144" s="479">
        <f t="shared" si="327"/>
        <v>8.6123795414909345</v>
      </c>
      <c r="AH144" s="480"/>
      <c r="AI144" s="459">
        <f t="shared" si="328"/>
        <v>157.02671742690382</v>
      </c>
      <c r="AJ144" s="301"/>
      <c r="AK144" s="301"/>
    </row>
    <row r="145" spans="1:37" ht="12.75" hidden="1" customHeight="1">
      <c r="A145" s="447">
        <v>142</v>
      </c>
      <c r="B145" s="460">
        <v>6</v>
      </c>
      <c r="C145" s="483">
        <v>41</v>
      </c>
      <c r="D145" s="472">
        <f>測定日数!E45</f>
        <v>35</v>
      </c>
      <c r="E145" s="473">
        <f>mm!E45</f>
        <v>315</v>
      </c>
      <c r="F145" s="474">
        <f>pH!E45</f>
        <v>4.92</v>
      </c>
      <c r="G145" s="474">
        <f>EC!E45</f>
        <v>0.66</v>
      </c>
      <c r="H145" s="475">
        <f>'SO4'!E45</f>
        <v>7.75</v>
      </c>
      <c r="I145" s="475">
        <f>'NO3'!E45</f>
        <v>8.26</v>
      </c>
      <c r="J145" s="475">
        <f>Cl!E45</f>
        <v>10.54</v>
      </c>
      <c r="K145" s="475">
        <f>H!E45</f>
        <v>12.022644346174133</v>
      </c>
      <c r="L145" s="475">
        <f>'NH4'!E45</f>
        <v>6.89</v>
      </c>
      <c r="M145" s="475">
        <f>Na!E45</f>
        <v>4.01</v>
      </c>
      <c r="N145" s="475">
        <f>K!E45</f>
        <v>0.62</v>
      </c>
      <c r="O145" s="475">
        <f>Mg!E45</f>
        <v>0.41</v>
      </c>
      <c r="P145" s="472">
        <f>Ca!E45</f>
        <v>2.89</v>
      </c>
      <c r="Q145" s="476">
        <f t="shared" si="317"/>
        <v>0.46070368408049417</v>
      </c>
      <c r="R145" s="473">
        <f t="shared" si="318"/>
        <v>34.299999999999997</v>
      </c>
      <c r="S145" s="475">
        <f t="shared" si="319"/>
        <v>30.142644346174134</v>
      </c>
      <c r="T145" s="475">
        <f t="shared" si="320"/>
        <v>34.760703684080497</v>
      </c>
      <c r="U145" s="475">
        <f t="shared" si="321"/>
        <v>-6.4512493179102144</v>
      </c>
      <c r="V145" s="475">
        <f t="shared" si="322"/>
        <v>-7.1152867734244758</v>
      </c>
      <c r="W145" s="472">
        <f t="shared" si="323"/>
        <v>9.4733823537580459</v>
      </c>
      <c r="X145" s="477">
        <f t="shared" si="324"/>
        <v>315</v>
      </c>
      <c r="Y145" s="478">
        <f t="shared" ref="Y145:AA145" si="335">H145*$E145/1000</f>
        <v>2.4412500000000001</v>
      </c>
      <c r="Z145" s="478">
        <f t="shared" si="335"/>
        <v>2.6019000000000001</v>
      </c>
      <c r="AA145" s="478">
        <f t="shared" si="335"/>
        <v>3.3201000000000001</v>
      </c>
      <c r="AB145" s="478">
        <f t="shared" ref="AB145:AF145" si="336">L145*$E145/1000</f>
        <v>2.17035</v>
      </c>
      <c r="AC145" s="478">
        <f t="shared" si="336"/>
        <v>1.2631499999999998</v>
      </c>
      <c r="AD145" s="478">
        <f t="shared" si="336"/>
        <v>0.1953</v>
      </c>
      <c r="AE145" s="478">
        <f t="shared" si="336"/>
        <v>0.12915000000000001</v>
      </c>
      <c r="AF145" s="478">
        <f t="shared" si="336"/>
        <v>0.91034999999999999</v>
      </c>
      <c r="AG145" s="479">
        <f t="shared" si="327"/>
        <v>3.7871329690448521</v>
      </c>
      <c r="AH145" s="480"/>
      <c r="AI145" s="459">
        <f t="shared" si="328"/>
        <v>64.442644346174134</v>
      </c>
      <c r="AJ145" s="301"/>
      <c r="AK145" s="301"/>
    </row>
    <row r="146" spans="1:37" ht="12.75" hidden="1" customHeight="1">
      <c r="A146" s="447">
        <v>143</v>
      </c>
      <c r="B146" s="460">
        <v>6</v>
      </c>
      <c r="C146" s="483">
        <v>42</v>
      </c>
      <c r="D146" s="472">
        <f>測定日数!E46</f>
        <v>35</v>
      </c>
      <c r="E146" s="473">
        <f>mm!E46</f>
        <v>337.57961783439492</v>
      </c>
      <c r="F146" s="474">
        <f>pH!E46</f>
        <v>4.6657135084218924</v>
      </c>
      <c r="G146" s="474">
        <f>EC!E46</f>
        <v>1.4678075471698113</v>
      </c>
      <c r="H146" s="475">
        <f>'SO4'!E46</f>
        <v>15.166953314858493</v>
      </c>
      <c r="I146" s="475">
        <f>'NO3'!E46</f>
        <v>18.44807798447961</v>
      </c>
      <c r="J146" s="475">
        <f>Cl!E46</f>
        <v>11.225392740047832</v>
      </c>
      <c r="K146" s="475">
        <f>H!E46</f>
        <v>21.591682806681305</v>
      </c>
      <c r="L146" s="475">
        <f>'NH4'!E46</f>
        <v>21.548791792033541</v>
      </c>
      <c r="M146" s="475">
        <f>Na!E46</f>
        <v>13.037807180229695</v>
      </c>
      <c r="N146" s="475">
        <f>K!E46</f>
        <v>2.9703180001447671</v>
      </c>
      <c r="O146" s="475">
        <f>Mg!E46</f>
        <v>1.4835296285184041</v>
      </c>
      <c r="P146" s="472">
        <f>Ca!E46</f>
        <v>2.8593931758962259</v>
      </c>
      <c r="Q146" s="476">
        <f t="shared" si="317"/>
        <v>0.25652824711550531</v>
      </c>
      <c r="R146" s="473">
        <f t="shared" si="318"/>
        <v>60.007377354244426</v>
      </c>
      <c r="S146" s="475">
        <f t="shared" si="319"/>
        <v>67.834445387918564</v>
      </c>
      <c r="T146" s="475">
        <f t="shared" si="320"/>
        <v>60.263905601359923</v>
      </c>
      <c r="U146" s="475">
        <f t="shared" si="321"/>
        <v>6.1224627948712165</v>
      </c>
      <c r="V146" s="475">
        <f t="shared" si="322"/>
        <v>5.909943202307324</v>
      </c>
      <c r="W146" s="472">
        <f t="shared" si="323"/>
        <v>1.444484100743201</v>
      </c>
      <c r="X146" s="477">
        <f t="shared" si="324"/>
        <v>337.57961783439492</v>
      </c>
      <c r="Y146" s="478">
        <f t="shared" ref="Y146:AA146" si="337">H146*$E146/1000</f>
        <v>5.1200543037420392</v>
      </c>
      <c r="Z146" s="478">
        <f t="shared" si="337"/>
        <v>6.2276951157797411</v>
      </c>
      <c r="AA146" s="478">
        <f t="shared" si="337"/>
        <v>3.7894637912263383</v>
      </c>
      <c r="AB146" s="478">
        <f t="shared" ref="AB146:AF146" si="338">L146*$E146/1000</f>
        <v>7.2744328979476283</v>
      </c>
      <c r="AC146" s="478">
        <f t="shared" si="338"/>
        <v>4.4012979653004702</v>
      </c>
      <c r="AD146" s="478">
        <f t="shared" si="338"/>
        <v>1.0027188153354947</v>
      </c>
      <c r="AE146" s="478">
        <f t="shared" si="338"/>
        <v>0.50080936504124474</v>
      </c>
      <c r="AF146" s="478">
        <f t="shared" si="338"/>
        <v>0.96527285555732478</v>
      </c>
      <c r="AG146" s="479">
        <f t="shared" si="327"/>
        <v>7.2889120302809509</v>
      </c>
      <c r="AH146" s="480"/>
      <c r="AI146" s="459">
        <f t="shared" si="328"/>
        <v>127.84182274216299</v>
      </c>
      <c r="AJ146" s="301"/>
      <c r="AK146" s="301"/>
    </row>
    <row r="147" spans="1:37" ht="12.75" hidden="1" customHeight="1">
      <c r="A147" s="447">
        <v>144</v>
      </c>
      <c r="B147" s="460">
        <v>6</v>
      </c>
      <c r="C147" s="483">
        <v>43</v>
      </c>
      <c r="D147" s="472">
        <f>測定日数!E47</f>
        <v>35</v>
      </c>
      <c r="E147" s="473">
        <f>mm!E47</f>
        <v>319</v>
      </c>
      <c r="F147" s="474">
        <f>pH!E47</f>
        <v>4.92</v>
      </c>
      <c r="G147" s="474">
        <f>EC!E47</f>
        <v>0.97</v>
      </c>
      <c r="H147" s="475">
        <f>'SO4'!E47</f>
        <v>11.15</v>
      </c>
      <c r="I147" s="475">
        <f>'NO3'!E47</f>
        <v>10</v>
      </c>
      <c r="J147" s="475">
        <f>Cl!E47</f>
        <v>9.42</v>
      </c>
      <c r="K147" s="475">
        <f>H!E47</f>
        <v>12.022644346174133</v>
      </c>
      <c r="L147" s="475">
        <f>'NH4'!E47</f>
        <v>17.600000000000001</v>
      </c>
      <c r="M147" s="475">
        <f>Na!E47</f>
        <v>7.04</v>
      </c>
      <c r="N147" s="475">
        <f>K!E47</f>
        <v>2.1</v>
      </c>
      <c r="O147" s="475">
        <f>Mg!E47</f>
        <v>1.26</v>
      </c>
      <c r="P147" s="472">
        <f>Ca!E47</f>
        <v>4.74</v>
      </c>
      <c r="Q147" s="476">
        <f t="shared" si="317"/>
        <v>0.46070368408049417</v>
      </c>
      <c r="R147" s="473">
        <f t="shared" si="318"/>
        <v>41.72</v>
      </c>
      <c r="S147" s="475">
        <f t="shared" si="319"/>
        <v>50.762644346174135</v>
      </c>
      <c r="T147" s="475">
        <f t="shared" si="320"/>
        <v>42.180703684080498</v>
      </c>
      <c r="U147" s="475">
        <f t="shared" si="321"/>
        <v>9.7776662963121854</v>
      </c>
      <c r="V147" s="475">
        <f t="shared" si="322"/>
        <v>9.2335178837113432</v>
      </c>
      <c r="W147" s="472">
        <f t="shared" si="323"/>
        <v>1.1411507697952605</v>
      </c>
      <c r="X147" s="477">
        <f t="shared" si="324"/>
        <v>319</v>
      </c>
      <c r="Y147" s="478">
        <f t="shared" ref="Y147:AA147" si="339">H147*$E147/1000</f>
        <v>3.5568499999999998</v>
      </c>
      <c r="Z147" s="478">
        <f t="shared" si="339"/>
        <v>3.19</v>
      </c>
      <c r="AA147" s="478">
        <f t="shared" si="339"/>
        <v>3.0049800000000002</v>
      </c>
      <c r="AB147" s="478">
        <f t="shared" ref="AB147:AF147" si="340">L147*$E147/1000</f>
        <v>5.6144000000000007</v>
      </c>
      <c r="AC147" s="478">
        <f t="shared" si="340"/>
        <v>2.2457600000000002</v>
      </c>
      <c r="AD147" s="478">
        <f t="shared" si="340"/>
        <v>0.66989999999999994</v>
      </c>
      <c r="AE147" s="478">
        <f t="shared" si="340"/>
        <v>0.40194000000000002</v>
      </c>
      <c r="AF147" s="478">
        <f t="shared" si="340"/>
        <v>1.5120600000000002</v>
      </c>
      <c r="AG147" s="479">
        <f t="shared" si="327"/>
        <v>3.8352235464295483</v>
      </c>
      <c r="AH147" s="480"/>
      <c r="AI147" s="459">
        <f t="shared" si="328"/>
        <v>92.482644346174141</v>
      </c>
      <c r="AJ147" s="301"/>
      <c r="AK147" s="301"/>
    </row>
    <row r="148" spans="1:37" ht="12.75" hidden="1" customHeight="1">
      <c r="A148" s="447">
        <v>145</v>
      </c>
      <c r="B148" s="460">
        <v>6</v>
      </c>
      <c r="C148" s="483">
        <v>44</v>
      </c>
      <c r="D148" s="472">
        <f>測定日数!E48</f>
        <v>35</v>
      </c>
      <c r="E148" s="473">
        <f>mm!E48</f>
        <v>417.2</v>
      </c>
      <c r="F148" s="474">
        <f>pH!E48</f>
        <v>4.79</v>
      </c>
      <c r="G148" s="474">
        <f>EC!E48</f>
        <v>0.93</v>
      </c>
      <c r="H148" s="475">
        <f>'SO4'!E48</f>
        <v>11.3</v>
      </c>
      <c r="I148" s="475">
        <f>'NO3'!E48</f>
        <v>9.1</v>
      </c>
      <c r="J148" s="475">
        <f>Cl!E48</f>
        <v>6.2</v>
      </c>
      <c r="K148" s="475">
        <f>H!E48</f>
        <v>16.218100973589298</v>
      </c>
      <c r="L148" s="475">
        <f>'NH4'!E48</f>
        <v>18.399999999999999</v>
      </c>
      <c r="M148" s="475">
        <f>Na!E48</f>
        <v>5.4</v>
      </c>
      <c r="N148" s="475">
        <f>K!E48</f>
        <v>2</v>
      </c>
      <c r="O148" s="475">
        <f>Mg!E48</f>
        <v>0.5</v>
      </c>
      <c r="P148" s="472">
        <f>Ca!E48</f>
        <v>1.9</v>
      </c>
      <c r="Q148" s="476">
        <f t="shared" si="317"/>
        <v>0.34152435921393287</v>
      </c>
      <c r="R148" s="473">
        <f t="shared" si="318"/>
        <v>37.9</v>
      </c>
      <c r="S148" s="475">
        <f t="shared" si="319"/>
        <v>46.818100973589289</v>
      </c>
      <c r="T148" s="475">
        <f t="shared" si="320"/>
        <v>38.241524359213926</v>
      </c>
      <c r="U148" s="475">
        <f t="shared" si="321"/>
        <v>10.526795184383904</v>
      </c>
      <c r="V148" s="475">
        <f t="shared" si="322"/>
        <v>10.08301715510591</v>
      </c>
      <c r="W148" s="472">
        <f t="shared" si="323"/>
        <v>6.7840181527514192</v>
      </c>
      <c r="X148" s="477">
        <f t="shared" si="324"/>
        <v>417.2</v>
      </c>
      <c r="Y148" s="478">
        <f t="shared" ref="Y148:AA148" si="341">H148*$E148/1000</f>
        <v>4.714360000000001</v>
      </c>
      <c r="Z148" s="478">
        <f t="shared" si="341"/>
        <v>3.7965199999999997</v>
      </c>
      <c r="AA148" s="478">
        <f t="shared" si="341"/>
        <v>2.5866400000000001</v>
      </c>
      <c r="AB148" s="478">
        <f t="shared" ref="AB148:AF148" si="342">L148*$E148/1000</f>
        <v>7.6764799999999997</v>
      </c>
      <c r="AC148" s="478">
        <f t="shared" si="342"/>
        <v>2.2528800000000002</v>
      </c>
      <c r="AD148" s="478">
        <f t="shared" si="342"/>
        <v>0.83440000000000003</v>
      </c>
      <c r="AE148" s="478">
        <f t="shared" si="342"/>
        <v>0.20860000000000001</v>
      </c>
      <c r="AF148" s="478">
        <f t="shared" si="342"/>
        <v>0.79267999999999994</v>
      </c>
      <c r="AG148" s="479">
        <f t="shared" si="327"/>
        <v>6.7661917261814555</v>
      </c>
      <c r="AH148" s="480"/>
      <c r="AI148" s="459">
        <f t="shared" si="328"/>
        <v>84.718100973589287</v>
      </c>
      <c r="AJ148" s="301"/>
      <c r="AK148" s="301"/>
    </row>
    <row r="149" spans="1:37" ht="12.75" hidden="1" customHeight="1">
      <c r="A149" s="447">
        <v>146</v>
      </c>
      <c r="B149" s="460">
        <v>6</v>
      </c>
      <c r="C149" s="483">
        <v>45</v>
      </c>
      <c r="D149" s="472">
        <f>測定日数!E49</f>
        <v>35</v>
      </c>
      <c r="E149" s="473">
        <f>mm!E49</f>
        <v>444.18099999999993</v>
      </c>
      <c r="F149" s="474">
        <f>pH!E49</f>
        <v>4.9467674183600323</v>
      </c>
      <c r="G149" s="474">
        <f>EC!E49</f>
        <v>0.9679661872074673</v>
      </c>
      <c r="H149" s="475">
        <f>'SO4'!E49</f>
        <v>10.746899293306109</v>
      </c>
      <c r="I149" s="475">
        <f>'NO3'!E49</f>
        <v>8.7961621501144798</v>
      </c>
      <c r="J149" s="475">
        <f>Cl!E49</f>
        <v>7.1620558511057428</v>
      </c>
      <c r="K149" s="475">
        <f>H!E49</f>
        <v>11.304011265092697</v>
      </c>
      <c r="L149" s="475">
        <f>'NH4'!E49</f>
        <v>16.830779772209979</v>
      </c>
      <c r="M149" s="475">
        <f>Na!E49</f>
        <v>5.1664656300021843</v>
      </c>
      <c r="N149" s="475">
        <f>K!E49</f>
        <v>0.63616354594185709</v>
      </c>
      <c r="O149" s="475">
        <f>Mg!E49</f>
        <v>0.5889778040933763</v>
      </c>
      <c r="P149" s="472">
        <f>Ca!E49</f>
        <v>1.5846189391261669</v>
      </c>
      <c r="Q149" s="476">
        <f t="shared" si="317"/>
        <v>0.48999212870357373</v>
      </c>
      <c r="R149" s="473">
        <f t="shared" si="318"/>
        <v>37.452016587832439</v>
      </c>
      <c r="S149" s="475">
        <f t="shared" si="319"/>
        <v>38.284613699685799</v>
      </c>
      <c r="T149" s="475">
        <f t="shared" si="320"/>
        <v>37.942008716536016</v>
      </c>
      <c r="U149" s="475">
        <f t="shared" si="321"/>
        <v>1.0993321312191733</v>
      </c>
      <c r="V149" s="475">
        <f t="shared" si="322"/>
        <v>0.44945580991251372</v>
      </c>
      <c r="W149" s="472">
        <f t="shared" si="323"/>
        <v>-5.6585460909320755</v>
      </c>
      <c r="X149" s="477">
        <f t="shared" si="324"/>
        <v>444.18099999999993</v>
      </c>
      <c r="Y149" s="478">
        <f t="shared" ref="Y149:AA149" si="343">H149*$E149/1000</f>
        <v>4.7735684750000003</v>
      </c>
      <c r="Z149" s="478">
        <f t="shared" si="343"/>
        <v>3.9070880999999988</v>
      </c>
      <c r="AA149" s="478">
        <f t="shared" si="343"/>
        <v>3.1812491299999994</v>
      </c>
      <c r="AB149" s="478">
        <f t="shared" ref="AB149:AF149" si="344">L149*$E149/1000</f>
        <v>7.4759125900000001</v>
      </c>
      <c r="AC149" s="478">
        <f t="shared" si="344"/>
        <v>2.2948458699999996</v>
      </c>
      <c r="AD149" s="478">
        <f t="shared" si="344"/>
        <v>0.28257176000000001</v>
      </c>
      <c r="AE149" s="478">
        <f t="shared" si="344"/>
        <v>0.26161274999999995</v>
      </c>
      <c r="AF149" s="478">
        <f t="shared" si="344"/>
        <v>0.70385762499999982</v>
      </c>
      <c r="AG149" s="479">
        <f t="shared" si="327"/>
        <v>5.0210270277401383</v>
      </c>
      <c r="AH149" s="480"/>
      <c r="AI149" s="459">
        <f t="shared" si="328"/>
        <v>75.736630287518238</v>
      </c>
      <c r="AJ149" s="301"/>
      <c r="AK149" s="301"/>
    </row>
    <row r="150" spans="1:37" ht="12.75" hidden="1" customHeight="1">
      <c r="A150" s="447">
        <v>147</v>
      </c>
      <c r="B150" s="460">
        <v>6</v>
      </c>
      <c r="C150" s="483">
        <v>46</v>
      </c>
      <c r="D150" s="472">
        <f>測定日数!E50</f>
        <v>35</v>
      </c>
      <c r="E150" s="473">
        <f>mm!E50</f>
        <v>256.88365430526818</v>
      </c>
      <c r="F150" s="474">
        <f>pH!E50</f>
        <v>5.0562551257750306</v>
      </c>
      <c r="G150" s="474">
        <f>EC!E50</f>
        <v>0.860185873605948</v>
      </c>
      <c r="H150" s="475">
        <f>'SO4'!E50</f>
        <v>10.323953442821905</v>
      </c>
      <c r="I150" s="475">
        <f>'NO3'!E50</f>
        <v>10.107831935529447</v>
      </c>
      <c r="J150" s="475">
        <f>Cl!E50</f>
        <v>14.310258015810177</v>
      </c>
      <c r="K150" s="475">
        <f>H!E50</f>
        <v>8.7850628774647781</v>
      </c>
      <c r="L150" s="475">
        <f>'NH4'!E50</f>
        <v>17.555931297515919</v>
      </c>
      <c r="M150" s="475">
        <f>Na!E50</f>
        <v>11.843537856122996</v>
      </c>
      <c r="N150" s="475">
        <f>K!E50</f>
        <v>1.3073496490427428</v>
      </c>
      <c r="O150" s="475">
        <f>Mg!E50</f>
        <v>2.062502743229254</v>
      </c>
      <c r="P150" s="472">
        <f>Ca!E50</f>
        <v>2.797421758929477</v>
      </c>
      <c r="Q150" s="476">
        <f t="shared" si="317"/>
        <v>0.63048797941789736</v>
      </c>
      <c r="R150" s="473">
        <f t="shared" si="318"/>
        <v>45.06599683698343</v>
      </c>
      <c r="S150" s="475">
        <f t="shared" si="319"/>
        <v>49.211730684463888</v>
      </c>
      <c r="T150" s="475">
        <f t="shared" si="320"/>
        <v>45.69648481640133</v>
      </c>
      <c r="U150" s="475">
        <f t="shared" si="321"/>
        <v>4.3973629365825992</v>
      </c>
      <c r="V150" s="475">
        <f t="shared" si="322"/>
        <v>3.7038372805887501</v>
      </c>
      <c r="W150" s="472">
        <f t="shared" si="323"/>
        <v>2.6644918576979282</v>
      </c>
      <c r="X150" s="477">
        <f t="shared" si="324"/>
        <v>256.88365430526818</v>
      </c>
      <c r="Y150" s="478">
        <f t="shared" ref="Y150:AA150" si="345">H150*$E150/1000</f>
        <v>2.6520548872695455</v>
      </c>
      <c r="Z150" s="478">
        <f t="shared" si="345"/>
        <v>2.5965368047022963</v>
      </c>
      <c r="AA150" s="478">
        <f t="shared" si="345"/>
        <v>3.6760713731525745</v>
      </c>
      <c r="AB150" s="478">
        <f t="shared" ref="AB150:AF150" si="346">L150*$E150/1000</f>
        <v>4.5098317864381183</v>
      </c>
      <c r="AC150" s="478">
        <f t="shared" si="346"/>
        <v>3.042411284383657</v>
      </c>
      <c r="AD150" s="478">
        <f t="shared" si="346"/>
        <v>0.33583675530080959</v>
      </c>
      <c r="AE150" s="478">
        <f t="shared" si="346"/>
        <v>0.52982324169537098</v>
      </c>
      <c r="AF150" s="478">
        <f t="shared" si="346"/>
        <v>0.71861192406687513</v>
      </c>
      <c r="AG150" s="479">
        <f t="shared" si="327"/>
        <v>2.2567390552647066</v>
      </c>
      <c r="AH150" s="480"/>
      <c r="AI150" s="459">
        <f t="shared" si="328"/>
        <v>94.277727521447318</v>
      </c>
      <c r="AJ150" s="301"/>
      <c r="AK150" s="301"/>
    </row>
    <row r="151" spans="1:37" ht="12.75" hidden="1" customHeight="1">
      <c r="A151" s="447">
        <v>148</v>
      </c>
      <c r="B151" s="460">
        <v>6</v>
      </c>
      <c r="C151" s="483">
        <v>47</v>
      </c>
      <c r="D151" s="472">
        <f>測定日数!E51</f>
        <v>35</v>
      </c>
      <c r="E151" s="473">
        <f>mm!E51</f>
        <v>230.57324840764329</v>
      </c>
      <c r="F151" s="474">
        <f>pH!E51</f>
        <v>5.0599999999999996</v>
      </c>
      <c r="G151" s="474">
        <f>EC!E51</f>
        <v>0.72</v>
      </c>
      <c r="H151" s="475">
        <f>'SO4'!E51</f>
        <v>7.98</v>
      </c>
      <c r="I151" s="475">
        <f>'NO3'!E51</f>
        <v>6.02</v>
      </c>
      <c r="J151" s="475">
        <f>Cl!E51</f>
        <v>6.43</v>
      </c>
      <c r="K151" s="475">
        <f>H!E51</f>
        <v>8.7096358995608174</v>
      </c>
      <c r="L151" s="475">
        <f>'NH4'!E51</f>
        <v>12.66</v>
      </c>
      <c r="M151" s="475">
        <f>Na!E51</f>
        <v>3.25</v>
      </c>
      <c r="N151" s="475">
        <f>K!E51</f>
        <v>0.39</v>
      </c>
      <c r="O151" s="475">
        <f>Mg!E51</f>
        <v>0.45</v>
      </c>
      <c r="P151" s="472">
        <f>Ca!E51</f>
        <v>0.86</v>
      </c>
      <c r="Q151" s="476">
        <f t="shared" si="317"/>
        <v>0.63594811614929236</v>
      </c>
      <c r="R151" s="473">
        <f t="shared" si="318"/>
        <v>28.41</v>
      </c>
      <c r="S151" s="475">
        <f t="shared" si="319"/>
        <v>27.629635899560817</v>
      </c>
      <c r="T151" s="475">
        <f t="shared" si="320"/>
        <v>29.045948116149294</v>
      </c>
      <c r="U151" s="475">
        <f t="shared" si="321"/>
        <v>-1.3925217177317502</v>
      </c>
      <c r="V151" s="475">
        <f t="shared" si="322"/>
        <v>-2.4989812477201534</v>
      </c>
      <c r="W151" s="472">
        <f t="shared" si="323"/>
        <v>-4.983626142864483</v>
      </c>
      <c r="X151" s="477">
        <f t="shared" si="324"/>
        <v>230.57324840764329</v>
      </c>
      <c r="Y151" s="478">
        <f t="shared" ref="Y151:AA151" si="347">H151*$E151/1000</f>
        <v>1.8399745222929935</v>
      </c>
      <c r="Z151" s="478">
        <f t="shared" si="347"/>
        <v>1.3880509554140126</v>
      </c>
      <c r="AA151" s="478">
        <f t="shared" si="347"/>
        <v>1.4825859872611464</v>
      </c>
      <c r="AB151" s="478">
        <f t="shared" ref="AB151:AF151" si="348">L151*$E151/1000</f>
        <v>2.9190573248407641</v>
      </c>
      <c r="AC151" s="478">
        <f t="shared" si="348"/>
        <v>0.74936305732484076</v>
      </c>
      <c r="AD151" s="478">
        <f t="shared" si="348"/>
        <v>8.9923566878980898E-2</v>
      </c>
      <c r="AE151" s="478">
        <f t="shared" si="348"/>
        <v>0.10375796178343949</v>
      </c>
      <c r="AF151" s="478">
        <f t="shared" si="348"/>
        <v>0.19829299363057323</v>
      </c>
      <c r="AG151" s="479">
        <f t="shared" si="327"/>
        <v>2.0082090418095642</v>
      </c>
      <c r="AH151" s="480"/>
      <c r="AI151" s="459">
        <f t="shared" si="328"/>
        <v>56.039635899560821</v>
      </c>
      <c r="AJ151" s="301"/>
      <c r="AK151" s="301"/>
    </row>
    <row r="152" spans="1:37" ht="12.75" hidden="1" customHeight="1">
      <c r="A152" s="447">
        <v>149</v>
      </c>
      <c r="B152" s="460">
        <v>6</v>
      </c>
      <c r="C152" s="483">
        <v>48</v>
      </c>
      <c r="D152" s="472">
        <f>測定日数!E52</f>
        <v>35</v>
      </c>
      <c r="E152" s="473">
        <f>mm!E52</f>
        <v>263.37579617834393</v>
      </c>
      <c r="F152" s="474">
        <f>pH!E52</f>
        <v>5.38</v>
      </c>
      <c r="G152" s="474">
        <f>EC!E52</f>
        <v>1.01</v>
      </c>
      <c r="H152" s="475">
        <f>'SO4'!E52</f>
        <v>15</v>
      </c>
      <c r="I152" s="475">
        <f>'NO3'!E52</f>
        <v>10.199999999999999</v>
      </c>
      <c r="J152" s="475">
        <f>Cl!E52</f>
        <v>9.5</v>
      </c>
      <c r="K152" s="475">
        <f>H!E52</f>
        <v>4.1686938347033555</v>
      </c>
      <c r="L152" s="475">
        <f>'NH4'!E52</f>
        <v>34.6</v>
      </c>
      <c r="M152" s="475">
        <f>Na!E52</f>
        <v>8.6</v>
      </c>
      <c r="N152" s="475">
        <f>K!E52</f>
        <v>4.3</v>
      </c>
      <c r="O152" s="475">
        <f>Mg!E52</f>
        <v>1.2</v>
      </c>
      <c r="P152" s="472">
        <f>Ca!E52</f>
        <v>3.4</v>
      </c>
      <c r="Q152" s="476">
        <f t="shared" si="317"/>
        <v>1.3286839384946327</v>
      </c>
      <c r="R152" s="473">
        <f t="shared" si="318"/>
        <v>49.7</v>
      </c>
      <c r="S152" s="475">
        <f t="shared" si="319"/>
        <v>60.868693834703357</v>
      </c>
      <c r="T152" s="475">
        <f t="shared" si="320"/>
        <v>51.028683938494638</v>
      </c>
      <c r="U152" s="475">
        <f t="shared" si="321"/>
        <v>10.101135725995093</v>
      </c>
      <c r="V152" s="475">
        <f t="shared" si="322"/>
        <v>8.7937805979271388</v>
      </c>
      <c r="W152" s="472">
        <f t="shared" si="323"/>
        <v>-5.0086406219809065</v>
      </c>
      <c r="X152" s="477">
        <f t="shared" si="324"/>
        <v>263.37579617834393</v>
      </c>
      <c r="Y152" s="478">
        <f t="shared" ref="Y152:AA152" si="349">H152*$E152/1000</f>
        <v>3.9506369426751591</v>
      </c>
      <c r="Z152" s="478">
        <f t="shared" si="349"/>
        <v>2.6864331210191081</v>
      </c>
      <c r="AA152" s="478">
        <f t="shared" si="349"/>
        <v>2.5020700636942674</v>
      </c>
      <c r="AB152" s="478">
        <f t="shared" ref="AB152:AF152" si="350">L152*$E152/1000</f>
        <v>9.1128025477707002</v>
      </c>
      <c r="AC152" s="478">
        <f t="shared" si="350"/>
        <v>2.2650318471337578</v>
      </c>
      <c r="AD152" s="478">
        <f t="shared" si="350"/>
        <v>1.1325159235668789</v>
      </c>
      <c r="AE152" s="478">
        <f t="shared" si="350"/>
        <v>0.31605095541401274</v>
      </c>
      <c r="AF152" s="478">
        <f t="shared" si="350"/>
        <v>0.89547770700636931</v>
      </c>
      <c r="AG152" s="479">
        <f t="shared" si="327"/>
        <v>1.0979330577387501</v>
      </c>
      <c r="AH152" s="480"/>
      <c r="AI152" s="459">
        <f t="shared" si="328"/>
        <v>110.56869383470337</v>
      </c>
      <c r="AJ152" s="301"/>
      <c r="AK152" s="301"/>
    </row>
    <row r="153" spans="1:37" ht="12.75" hidden="1" customHeight="1">
      <c r="A153" s="447">
        <v>150</v>
      </c>
      <c r="B153" s="460">
        <v>6</v>
      </c>
      <c r="C153" s="483">
        <v>49</v>
      </c>
      <c r="D153" s="472">
        <f>測定日数!E53</f>
        <v>28</v>
      </c>
      <c r="E153" s="473">
        <f>mm!E53</f>
        <v>473.02547770700636</v>
      </c>
      <c r="F153" s="474">
        <f>pH!E53</f>
        <v>4.6954722033564433</v>
      </c>
      <c r="G153" s="474">
        <f>EC!E53</f>
        <v>0.98</v>
      </c>
      <c r="H153" s="475">
        <f>'SO4'!E53</f>
        <v>11.8</v>
      </c>
      <c r="I153" s="475">
        <f>'NO3'!E53</f>
        <v>6.5</v>
      </c>
      <c r="J153" s="475">
        <f>Cl!E53</f>
        <v>5.0999999999999996</v>
      </c>
      <c r="K153" s="475">
        <f>H!E53</f>
        <v>20.16173009948518</v>
      </c>
      <c r="L153" s="475">
        <f>'NH4'!E53</f>
        <v>22.2</v>
      </c>
      <c r="M153" s="475">
        <f>Na!E53</f>
        <v>3.8</v>
      </c>
      <c r="N153" s="475">
        <f>K!E53</f>
        <v>0.3</v>
      </c>
      <c r="O153" s="475">
        <f>Mg!E53</f>
        <v>0.7</v>
      </c>
      <c r="P153" s="472">
        <f>Ca!E53</f>
        <v>0.6</v>
      </c>
      <c r="Q153" s="476">
        <f t="shared" si="317"/>
        <v>0.27472228401735127</v>
      </c>
      <c r="R153" s="473">
        <f t="shared" si="318"/>
        <v>35.200000000000003</v>
      </c>
      <c r="S153" s="475">
        <f t="shared" si="319"/>
        <v>49.061730099485182</v>
      </c>
      <c r="T153" s="475">
        <f t="shared" si="320"/>
        <v>35.474722284017346</v>
      </c>
      <c r="U153" s="475">
        <f t="shared" si="321"/>
        <v>16.450801666568047</v>
      </c>
      <c r="V153" s="475">
        <f t="shared" si="322"/>
        <v>16.072365745642962</v>
      </c>
      <c r="W153" s="472">
        <f t="shared" si="323"/>
        <v>9.1875637480796826</v>
      </c>
      <c r="X153" s="477">
        <f t="shared" si="324"/>
        <v>473.02547770700636</v>
      </c>
      <c r="Y153" s="478">
        <f t="shared" ref="Y153:AA153" si="351">H153*$E153/1000</f>
        <v>5.5817006369426752</v>
      </c>
      <c r="Z153" s="478">
        <f t="shared" si="351"/>
        <v>3.0746656050955412</v>
      </c>
      <c r="AA153" s="478">
        <f t="shared" si="351"/>
        <v>2.412429936305732</v>
      </c>
      <c r="AB153" s="478">
        <f t="shared" ref="AB153:AF153" si="352">L153*$E153/1000</f>
        <v>10.50116560509554</v>
      </c>
      <c r="AC153" s="478">
        <f t="shared" si="352"/>
        <v>1.797496815286624</v>
      </c>
      <c r="AD153" s="478">
        <f t="shared" si="352"/>
        <v>0.1419076433121019</v>
      </c>
      <c r="AE153" s="478">
        <f t="shared" si="352"/>
        <v>0.33111783439490444</v>
      </c>
      <c r="AF153" s="478">
        <f t="shared" si="352"/>
        <v>0.2838152866242038</v>
      </c>
      <c r="AG153" s="479">
        <f t="shared" si="327"/>
        <v>9.5370120117087058</v>
      </c>
      <c r="AH153" s="480"/>
      <c r="AI153" s="459">
        <f t="shared" si="328"/>
        <v>84.261730099485192</v>
      </c>
      <c r="AJ153" s="301"/>
      <c r="AK153" s="301"/>
    </row>
    <row r="154" spans="1:37" ht="12.75" hidden="1" customHeight="1">
      <c r="A154" s="447">
        <v>151</v>
      </c>
      <c r="B154" s="460">
        <v>6</v>
      </c>
      <c r="C154" s="483">
        <v>50</v>
      </c>
      <c r="D154" s="472">
        <f>測定日数!E54</f>
        <v>35</v>
      </c>
      <c r="E154" s="473">
        <f>mm!E54</f>
        <v>611.66746038963402</v>
      </c>
      <c r="F154" s="474">
        <f>pH!E54</f>
        <v>4.91</v>
      </c>
      <c r="G154" s="474">
        <f>EC!E54</f>
        <v>0.6</v>
      </c>
      <c r="H154" s="475">
        <f>'SO4'!E54</f>
        <v>8.1</v>
      </c>
      <c r="I154" s="475">
        <f>'NO3'!E54</f>
        <v>5.4</v>
      </c>
      <c r="J154" s="475">
        <f>Cl!E54</f>
        <v>6.7</v>
      </c>
      <c r="K154" s="475">
        <f>H!E54</f>
        <v>12.302687708123813</v>
      </c>
      <c r="L154" s="475">
        <f>'NH4'!E54</f>
        <v>8.5</v>
      </c>
      <c r="M154" s="475">
        <f>Na!E54</f>
        <v>6.5</v>
      </c>
      <c r="N154" s="475">
        <f>K!E54</f>
        <v>0.2</v>
      </c>
      <c r="O154" s="475">
        <f>Mg!E54</f>
        <v>0.4</v>
      </c>
      <c r="P154" s="472">
        <f>Ca!E54</f>
        <v>0.7</v>
      </c>
      <c r="Q154" s="476">
        <f t="shared" si="317"/>
        <v>0.45021678791492614</v>
      </c>
      <c r="R154" s="473">
        <f t="shared" si="318"/>
        <v>28.299999999999997</v>
      </c>
      <c r="S154" s="475">
        <f t="shared" si="319"/>
        <v>29.702687708123808</v>
      </c>
      <c r="T154" s="475">
        <f t="shared" si="320"/>
        <v>28.750216787914923</v>
      </c>
      <c r="U154" s="475">
        <f t="shared" si="321"/>
        <v>2.4183150187492974</v>
      </c>
      <c r="V154" s="475">
        <f t="shared" si="322"/>
        <v>1.6294672239485255</v>
      </c>
      <c r="W154" s="472">
        <f t="shared" si="323"/>
        <v>11.680411924031416</v>
      </c>
      <c r="X154" s="477">
        <f t="shared" si="324"/>
        <v>611.66746038963402</v>
      </c>
      <c r="Y154" s="478">
        <f t="shared" ref="Y154:AA154" si="353">H154*$E154/1000</f>
        <v>4.9545064291560355</v>
      </c>
      <c r="Z154" s="478">
        <f t="shared" si="353"/>
        <v>3.3030042861040236</v>
      </c>
      <c r="AA154" s="478">
        <f t="shared" si="353"/>
        <v>4.0981719846105475</v>
      </c>
      <c r="AB154" s="478">
        <f t="shared" ref="AB154:AF154" si="354">L154*$E154/1000</f>
        <v>5.1991734133118888</v>
      </c>
      <c r="AC154" s="478">
        <f t="shared" si="354"/>
        <v>3.9758384925326209</v>
      </c>
      <c r="AD154" s="478">
        <f t="shared" si="354"/>
        <v>0.12233349207792681</v>
      </c>
      <c r="AE154" s="478">
        <f t="shared" si="354"/>
        <v>0.24466698415585361</v>
      </c>
      <c r="AF154" s="478">
        <f t="shared" si="354"/>
        <v>0.42816722227274379</v>
      </c>
      <c r="AG154" s="479">
        <f t="shared" si="327"/>
        <v>7.5251537463948601</v>
      </c>
      <c r="AH154" s="480"/>
      <c r="AI154" s="459">
        <f t="shared" si="328"/>
        <v>58.002687708123801</v>
      </c>
      <c r="AJ154" s="301"/>
      <c r="AK154" s="301"/>
    </row>
    <row r="155" spans="1:37" ht="12.75" hidden="1" customHeight="1">
      <c r="A155" s="447">
        <v>152</v>
      </c>
      <c r="B155" s="460">
        <v>6</v>
      </c>
      <c r="C155" s="483">
        <v>51</v>
      </c>
      <c r="D155" s="472">
        <f>測定日数!E55</f>
        <v>36</v>
      </c>
      <c r="E155" s="473">
        <f>mm!E55</f>
        <v>442.5</v>
      </c>
      <c r="F155" s="474">
        <f>pH!E55</f>
        <v>4.7475817329235346</v>
      </c>
      <c r="G155" s="474">
        <f>EC!E55</f>
        <v>1.2714711864406782</v>
      </c>
      <c r="H155" s="475">
        <f>'SO4'!E55</f>
        <v>11.995445407825382</v>
      </c>
      <c r="I155" s="475">
        <f>'NO3'!E55</f>
        <v>10.118834487238708</v>
      </c>
      <c r="J155" s="475">
        <f>Cl!E55</f>
        <v>20.756854964021898</v>
      </c>
      <c r="K155" s="475">
        <f>H!E55</f>
        <v>17.882089618560219</v>
      </c>
      <c r="L155" s="475">
        <f>'NH4'!E55</f>
        <v>13.179124857504354</v>
      </c>
      <c r="M155" s="475">
        <f>Na!E55</f>
        <v>14.739889364818406</v>
      </c>
      <c r="N155" s="475">
        <f>K!E55</f>
        <v>1.9740777666999003</v>
      </c>
      <c r="O155" s="475">
        <f>Mg!E55</f>
        <v>1.9732195955991674</v>
      </c>
      <c r="P155" s="472">
        <f>Ca!E55</f>
        <v>1.9060748559378422</v>
      </c>
      <c r="Q155" s="476">
        <f t="shared" si="317"/>
        <v>0.30974436773446351</v>
      </c>
      <c r="R155" s="473">
        <f t="shared" si="318"/>
        <v>54.86658026691137</v>
      </c>
      <c r="S155" s="475">
        <f t="shared" si="319"/>
        <v>55.5337705106569</v>
      </c>
      <c r="T155" s="475">
        <f t="shared" si="320"/>
        <v>55.176324634645823</v>
      </c>
      <c r="U155" s="475">
        <f t="shared" si="321"/>
        <v>0.60433706871979753</v>
      </c>
      <c r="V155" s="475">
        <f t="shared" si="322"/>
        <v>0.32286656021923144</v>
      </c>
      <c r="W155" s="472">
        <f t="shared" si="323"/>
        <v>0.21860371299158957</v>
      </c>
      <c r="X155" s="477">
        <f t="shared" si="324"/>
        <v>442.5</v>
      </c>
      <c r="Y155" s="478">
        <f t="shared" ref="Y155:AA155" si="355">H155*$E155/1000</f>
        <v>5.3079845929627316</v>
      </c>
      <c r="Z155" s="478">
        <f t="shared" si="355"/>
        <v>4.4775842606031286</v>
      </c>
      <c r="AA155" s="478">
        <f t="shared" si="355"/>
        <v>9.1849083215796892</v>
      </c>
      <c r="AB155" s="478">
        <f t="shared" ref="AB155:AF155" si="356">L155*$E155/1000</f>
        <v>5.8317627494456765</v>
      </c>
      <c r="AC155" s="478">
        <f t="shared" si="356"/>
        <v>6.5224010439321445</v>
      </c>
      <c r="AD155" s="478">
        <f t="shared" si="356"/>
        <v>0.87352941176470589</v>
      </c>
      <c r="AE155" s="478">
        <f t="shared" si="356"/>
        <v>0.87314967105263153</v>
      </c>
      <c r="AF155" s="478">
        <f t="shared" si="356"/>
        <v>0.84343812375249516</v>
      </c>
      <c r="AG155" s="479">
        <f t="shared" si="327"/>
        <v>7.912824656212897</v>
      </c>
      <c r="AH155" s="480"/>
      <c r="AI155" s="459">
        <f t="shared" si="328"/>
        <v>110.40035077756826</v>
      </c>
      <c r="AJ155" s="301"/>
      <c r="AK155" s="301"/>
    </row>
    <row r="156" spans="1:37" ht="12.75" hidden="1" customHeight="1">
      <c r="A156" s="447">
        <v>153</v>
      </c>
      <c r="B156" s="460">
        <v>6</v>
      </c>
      <c r="C156" s="483">
        <v>52</v>
      </c>
      <c r="D156" s="472">
        <f>測定日数!E56</f>
        <v>35</v>
      </c>
      <c r="E156" s="473">
        <f>mm!E56</f>
        <v>115.54967178357785</v>
      </c>
      <c r="F156" s="474">
        <f>pH!E56</f>
        <v>5.8</v>
      </c>
      <c r="G156" s="474">
        <f>EC!E56</f>
        <v>0.8</v>
      </c>
      <c r="H156" s="475">
        <f>'SO4'!E56</f>
        <v>7.3</v>
      </c>
      <c r="I156" s="475">
        <f>'NO3'!E56</f>
        <v>5.7</v>
      </c>
      <c r="J156" s="475">
        <f>Cl!E56</f>
        <v>35.700000000000003</v>
      </c>
      <c r="K156" s="475">
        <f>H!E56</f>
        <v>1.5848931924611143</v>
      </c>
      <c r="L156" s="475">
        <f>'NH4'!E56</f>
        <v>11.5</v>
      </c>
      <c r="M156" s="475">
        <f>Na!E56</f>
        <v>32.200000000000003</v>
      </c>
      <c r="N156" s="475">
        <f>K!E56</f>
        <v>1.2</v>
      </c>
      <c r="O156" s="475">
        <f>Mg!E56</f>
        <v>3.4</v>
      </c>
      <c r="P156" s="472">
        <f>Ca!E56</f>
        <v>2.9</v>
      </c>
      <c r="Q156" s="476">
        <f t="shared" si="317"/>
        <v>3.4947948347679247</v>
      </c>
      <c r="R156" s="473">
        <f t="shared" si="318"/>
        <v>56</v>
      </c>
      <c r="S156" s="475">
        <f t="shared" si="319"/>
        <v>59.084893192461116</v>
      </c>
      <c r="T156" s="475">
        <f t="shared" si="320"/>
        <v>59.494794834767923</v>
      </c>
      <c r="U156" s="475">
        <f t="shared" si="321"/>
        <v>2.680537042600478</v>
      </c>
      <c r="V156" s="475">
        <f t="shared" si="322"/>
        <v>-0.34567610113182473</v>
      </c>
      <c r="W156" s="472">
        <f t="shared" si="323"/>
        <v>0.68063036009891742</v>
      </c>
      <c r="X156" s="477">
        <f t="shared" si="324"/>
        <v>115.54967178357785</v>
      </c>
      <c r="Y156" s="478">
        <f t="shared" ref="Y156:AA156" si="357">H156*$E156/1000</f>
        <v>0.8435126040201183</v>
      </c>
      <c r="Z156" s="478">
        <f t="shared" si="357"/>
        <v>0.65863312916639383</v>
      </c>
      <c r="AA156" s="478">
        <f t="shared" si="357"/>
        <v>4.1251232826737292</v>
      </c>
      <c r="AB156" s="478">
        <f t="shared" ref="AB156:AF156" si="358">L156*$E156/1000</f>
        <v>1.3288212255111453</v>
      </c>
      <c r="AC156" s="478">
        <f t="shared" si="358"/>
        <v>3.720699431431207</v>
      </c>
      <c r="AD156" s="478">
        <f t="shared" si="358"/>
        <v>0.13865960614029341</v>
      </c>
      <c r="AE156" s="478">
        <f t="shared" si="358"/>
        <v>0.39286888406416465</v>
      </c>
      <c r="AF156" s="478">
        <f t="shared" si="358"/>
        <v>0.33509404817237576</v>
      </c>
      <c r="AG156" s="479">
        <f t="shared" si="327"/>
        <v>0.18313388820090865</v>
      </c>
      <c r="AH156" s="480"/>
      <c r="AI156" s="459">
        <f t="shared" si="328"/>
        <v>115.08489319246112</v>
      </c>
      <c r="AJ156" s="301"/>
      <c r="AK156" s="301"/>
    </row>
    <row r="157" spans="1:37" ht="12.75" hidden="1" customHeight="1">
      <c r="A157" s="447">
        <v>154</v>
      </c>
      <c r="B157" s="460">
        <v>7</v>
      </c>
      <c r="C157" s="483">
        <v>1</v>
      </c>
      <c r="D157" s="472">
        <f>測定日数!F5</f>
        <v>28</v>
      </c>
      <c r="E157" s="473">
        <f>mm!F5</f>
        <v>172.97928755821098</v>
      </c>
      <c r="F157" s="474">
        <f>pH!F5</f>
        <v>4.7660460261170465</v>
      </c>
      <c r="G157" s="474">
        <f>EC!F5</f>
        <v>1.1997711204754984</v>
      </c>
      <c r="H157" s="475">
        <f>'SO4'!F5</f>
        <v>12.55769737713905</v>
      </c>
      <c r="I157" s="475">
        <f>'NO3'!F5</f>
        <v>10.542400428182258</v>
      </c>
      <c r="J157" s="475">
        <f>Cl!F5</f>
        <v>6.1123222802610364</v>
      </c>
      <c r="K157" s="475">
        <f>H!F5</f>
        <v>17.137756735643883</v>
      </c>
      <c r="L157" s="475">
        <f>'NH4'!F5</f>
        <v>22.034886065413513</v>
      </c>
      <c r="M157" s="475">
        <f>Na!F5</f>
        <v>2.9673532251667041</v>
      </c>
      <c r="N157" s="475">
        <f>K!F5</f>
        <v>0.94235274264918689</v>
      </c>
      <c r="O157" s="475">
        <f>Mg!F5</f>
        <v>0.41953059575825513</v>
      </c>
      <c r="P157" s="472">
        <f>Ca!F5</f>
        <v>1.2523460454180271</v>
      </c>
      <c r="Q157" s="476">
        <f t="shared" si="317"/>
        <v>0.32319729052705837</v>
      </c>
      <c r="R157" s="473">
        <f t="shared" si="318"/>
        <v>41.770117462721394</v>
      </c>
      <c r="S157" s="475">
        <f t="shared" si="319"/>
        <v>46.426102051225847</v>
      </c>
      <c r="T157" s="475">
        <f t="shared" si="320"/>
        <v>42.09331475324845</v>
      </c>
      <c r="U157" s="475">
        <f t="shared" si="321"/>
        <v>5.2791203683828654</v>
      </c>
      <c r="V157" s="475">
        <f t="shared" si="322"/>
        <v>4.8947309577828033</v>
      </c>
      <c r="W157" s="472">
        <f t="shared" si="323"/>
        <v>-3.1965211302641054</v>
      </c>
      <c r="X157" s="477">
        <f t="shared" si="324"/>
        <v>172.97928755821098</v>
      </c>
      <c r="Y157" s="478">
        <f t="shared" ref="Y157:AA157" si="359">H157*$E157/1000</f>
        <v>2.1722215456691276</v>
      </c>
      <c r="Z157" s="478">
        <f t="shared" si="359"/>
        <v>1.8236169152203454</v>
      </c>
      <c r="AA157" s="478">
        <f t="shared" si="359"/>
        <v>1.0573051533657338</v>
      </c>
      <c r="AB157" s="478">
        <f t="shared" ref="AB157:AF157" si="360">L157*$E157/1000</f>
        <v>3.8115788930215801</v>
      </c>
      <c r="AC157" s="478">
        <f t="shared" si="360"/>
        <v>0.51329064682289605</v>
      </c>
      <c r="AD157" s="478">
        <f t="shared" si="360"/>
        <v>0.1630075060519825</v>
      </c>
      <c r="AE157" s="478">
        <f t="shared" si="360"/>
        <v>7.2570103563134786E-2</v>
      </c>
      <c r="AF157" s="478">
        <f t="shared" si="360"/>
        <v>0.21662992671275325</v>
      </c>
      <c r="AG157" s="479">
        <f t="shared" si="327"/>
        <v>2.9644769504776103</v>
      </c>
      <c r="AH157" s="480"/>
      <c r="AI157" s="459">
        <f t="shared" si="328"/>
        <v>88.196219513947241</v>
      </c>
      <c r="AJ157" s="301"/>
      <c r="AK157" s="301"/>
    </row>
    <row r="158" spans="1:37" ht="12.75" hidden="1" customHeight="1">
      <c r="A158" s="447">
        <v>155</v>
      </c>
      <c r="B158" s="460">
        <v>7</v>
      </c>
      <c r="C158" s="483">
        <v>2</v>
      </c>
      <c r="D158" s="472">
        <f>測定日数!F6</f>
        <v>20</v>
      </c>
      <c r="E158" s="473">
        <f>mm!F6</f>
        <v>91.243457348988542</v>
      </c>
      <c r="F158" s="474">
        <f>pH!F6</f>
        <v>5.5157665490172008</v>
      </c>
      <c r="G158" s="474">
        <f>EC!F6</f>
        <v>0.93200465116279074</v>
      </c>
      <c r="H158" s="475">
        <f>'SO4'!F6</f>
        <v>12.619761118987892</v>
      </c>
      <c r="I158" s="475">
        <f>'NO3'!F6</f>
        <v>12.982511107281981</v>
      </c>
      <c r="J158" s="475">
        <f>Cl!F6</f>
        <v>3.2042964291369747</v>
      </c>
      <c r="K158" s="475">
        <f>H!F6</f>
        <v>3.1935753963049285</v>
      </c>
      <c r="L158" s="475">
        <f>'NH4'!F6</f>
        <v>48.0534959867176</v>
      </c>
      <c r="M158" s="475">
        <f>Na!F6</f>
        <v>1.7359373766479824</v>
      </c>
      <c r="N158" s="475">
        <f>K!F6</f>
        <v>0.18169916987960391</v>
      </c>
      <c r="O158" s="475">
        <f>Mg!F6</f>
        <v>0.54031190235913074</v>
      </c>
      <c r="P158" s="472">
        <f>Ca!F6</f>
        <v>1.6182425625210486</v>
      </c>
      <c r="Q158" s="476">
        <f t="shared" si="317"/>
        <v>1.8163027235943106</v>
      </c>
      <c r="R158" s="473">
        <f t="shared" si="318"/>
        <v>41.426329774394745</v>
      </c>
      <c r="S158" s="475">
        <f t="shared" si="319"/>
        <v>57.48181685931047</v>
      </c>
      <c r="T158" s="475">
        <f t="shared" si="320"/>
        <v>43.24263249798905</v>
      </c>
      <c r="U158" s="475">
        <f t="shared" si="321"/>
        <v>16.232724635287475</v>
      </c>
      <c r="V158" s="475">
        <f t="shared" si="322"/>
        <v>14.136770617440467</v>
      </c>
      <c r="W158" s="472">
        <f t="shared" si="323"/>
        <v>-6.7480526983696008</v>
      </c>
      <c r="X158" s="477">
        <f t="shared" si="324"/>
        <v>91.243457348988542</v>
      </c>
      <c r="Y158" s="478">
        <f t="shared" ref="Y158:AA158" si="361">H158*$E158/1000</f>
        <v>1.1514706354147957</v>
      </c>
      <c r="Z158" s="478">
        <f t="shared" si="361"/>
        <v>1.1845691985000535</v>
      </c>
      <c r="AA158" s="478">
        <f t="shared" si="361"/>
        <v>0.29237108456547584</v>
      </c>
      <c r="AB158" s="478">
        <f t="shared" ref="AB158:AF158" si="362">L158*$E158/1000</f>
        <v>4.3845671115338591</v>
      </c>
      <c r="AC158" s="478">
        <f t="shared" si="362"/>
        <v>0.15839292798669524</v>
      </c>
      <c r="AD158" s="478">
        <f t="shared" si="362"/>
        <v>1.6578860457256261E-2</v>
      </c>
      <c r="AE158" s="478">
        <f t="shared" si="362"/>
        <v>4.9299926018056203E-2</v>
      </c>
      <c r="AF158" s="478">
        <f t="shared" si="362"/>
        <v>0.14765404623370723</v>
      </c>
      <c r="AG158" s="479">
        <f t="shared" si="327"/>
        <v>0.29139286046352791</v>
      </c>
      <c r="AH158" s="480"/>
      <c r="AI158" s="459">
        <f t="shared" si="328"/>
        <v>98.908146633705215</v>
      </c>
      <c r="AJ158" s="301"/>
      <c r="AK158" s="301"/>
    </row>
    <row r="159" spans="1:37" ht="12.75" hidden="1" customHeight="1">
      <c r="A159" s="447">
        <v>156</v>
      </c>
      <c r="B159" s="460">
        <v>7</v>
      </c>
      <c r="C159" s="483">
        <v>3</v>
      </c>
      <c r="D159" s="472">
        <f>測定日数!F7</f>
        <v>28</v>
      </c>
      <c r="E159" s="473">
        <f>mm!F7</f>
        <v>207.80254777070064</v>
      </c>
      <c r="F159" s="474">
        <f>pH!F7</f>
        <v>4.7844549464065622</v>
      </c>
      <c r="G159" s="474">
        <f>EC!F7</f>
        <v>1.1076582375478927</v>
      </c>
      <c r="H159" s="475">
        <f>'SO4'!F7</f>
        <v>10.889447637292465</v>
      </c>
      <c r="I159" s="475">
        <f>'NO3'!F7</f>
        <v>9.0854035347917446</v>
      </c>
      <c r="J159" s="475">
        <f>Cl!F7</f>
        <v>3.625418132494636</v>
      </c>
      <c r="K159" s="475">
        <f>H!F7</f>
        <v>16.426500589138275</v>
      </c>
      <c r="L159" s="475">
        <f>'NH4'!F7</f>
        <v>16.694763729246489</v>
      </c>
      <c r="M159" s="475">
        <f>Na!F7</f>
        <v>1.4755955355655503</v>
      </c>
      <c r="N159" s="475">
        <f>K!F7</f>
        <v>0.39744833465620133</v>
      </c>
      <c r="O159" s="475">
        <f>Mg!F7</f>
        <v>0.40237768632830362</v>
      </c>
      <c r="P159" s="472">
        <f>Ca!F7</f>
        <v>1.1231800766283524</v>
      </c>
      <c r="Q159" s="476">
        <f t="shared" si="317"/>
        <v>0.33719151030466166</v>
      </c>
      <c r="R159" s="473">
        <f t="shared" si="318"/>
        <v>34.489716941871308</v>
      </c>
      <c r="S159" s="475">
        <f t="shared" si="319"/>
        <v>38.045423714519821</v>
      </c>
      <c r="T159" s="475">
        <f t="shared" si="320"/>
        <v>34.826908452175971</v>
      </c>
      <c r="U159" s="475">
        <f t="shared" si="321"/>
        <v>4.9020471187784445</v>
      </c>
      <c r="V159" s="475">
        <f t="shared" si="322"/>
        <v>4.4166491817243907</v>
      </c>
      <c r="W159" s="472">
        <f t="shared" si="323"/>
        <v>-5.5068469375144611</v>
      </c>
      <c r="X159" s="477">
        <f t="shared" si="324"/>
        <v>207.80254777070064</v>
      </c>
      <c r="Y159" s="478">
        <f t="shared" ref="Y159:AA159" si="363">H159*$E159/1000</f>
        <v>2.2628549628450103</v>
      </c>
      <c r="Z159" s="478">
        <f t="shared" si="363"/>
        <v>1.8879700020546542</v>
      </c>
      <c r="AA159" s="478">
        <f t="shared" si="363"/>
        <v>0.75337112466648093</v>
      </c>
      <c r="AB159" s="478">
        <f t="shared" ref="AB159:AF159" si="364">L159*$E159/1000</f>
        <v>3.4692144373673042</v>
      </c>
      <c r="AC159" s="478">
        <f t="shared" si="364"/>
        <v>0.30663251176959289</v>
      </c>
      <c r="AD159" s="478">
        <f t="shared" si="364"/>
        <v>8.2590776548780692E-2</v>
      </c>
      <c r="AE159" s="478">
        <f t="shared" si="364"/>
        <v>8.3615108385101305E-2</v>
      </c>
      <c r="AF159" s="478">
        <f t="shared" si="364"/>
        <v>0.23339968152866239</v>
      </c>
      <c r="AG159" s="479">
        <f t="shared" si="327"/>
        <v>3.4134686733798487</v>
      </c>
      <c r="AH159" s="480"/>
      <c r="AI159" s="459">
        <f t="shared" si="328"/>
        <v>72.535140656391121</v>
      </c>
      <c r="AJ159" s="301"/>
      <c r="AK159" s="301"/>
    </row>
    <row r="160" spans="1:37" ht="12.75" hidden="1" customHeight="1">
      <c r="A160" s="447">
        <v>157</v>
      </c>
      <c r="B160" s="460">
        <v>7</v>
      </c>
      <c r="C160" s="483">
        <v>4</v>
      </c>
      <c r="D160" s="472">
        <f>測定日数!F8</f>
        <v>20</v>
      </c>
      <c r="E160" s="473">
        <f>mm!F8</f>
        <v>275.23233609166135</v>
      </c>
      <c r="F160" s="474">
        <f>pH!F8</f>
        <v>5.52</v>
      </c>
      <c r="G160" s="474">
        <f>EC!F8</f>
        <v>0.57099999999999995</v>
      </c>
      <c r="H160" s="475">
        <f>'SO4'!F8</f>
        <v>7.5</v>
      </c>
      <c r="I160" s="475">
        <f>'NO3'!F8</f>
        <v>8.6999999999999993</v>
      </c>
      <c r="J160" s="475">
        <f>Cl!F8</f>
        <v>3.6</v>
      </c>
      <c r="K160" s="475">
        <f>H!F8</f>
        <v>3.0199517204020196</v>
      </c>
      <c r="L160" s="475">
        <f>'NH4'!F8</f>
        <v>12.6</v>
      </c>
      <c r="M160" s="475">
        <f>Na!F8</f>
        <v>6.5</v>
      </c>
      <c r="N160" s="475">
        <f>K!F8</f>
        <v>1.2</v>
      </c>
      <c r="O160" s="475">
        <f>Mg!F8</f>
        <v>0.3</v>
      </c>
      <c r="P160" s="472">
        <f>Ca!F8</f>
        <v>1.2</v>
      </c>
      <c r="Q160" s="476">
        <f t="shared" si="317"/>
        <v>1.8340944013285769</v>
      </c>
      <c r="R160" s="473">
        <f t="shared" si="318"/>
        <v>27.3</v>
      </c>
      <c r="S160" s="475">
        <f t="shared" si="319"/>
        <v>26.31995172040202</v>
      </c>
      <c r="T160" s="475">
        <f t="shared" si="320"/>
        <v>29.134094401328579</v>
      </c>
      <c r="U160" s="475">
        <f t="shared" si="321"/>
        <v>-1.8277679262159403</v>
      </c>
      <c r="V160" s="475">
        <f t="shared" si="322"/>
        <v>-5.0747292176824388</v>
      </c>
      <c r="W160" s="472">
        <f t="shared" si="323"/>
        <v>-10.037744022613216</v>
      </c>
      <c r="X160" s="477">
        <f t="shared" si="324"/>
        <v>275.23233609166135</v>
      </c>
      <c r="Y160" s="478">
        <f t="shared" ref="Y160:AA160" si="365">H160*$E160/1000</f>
        <v>2.0642425206874599</v>
      </c>
      <c r="Z160" s="478">
        <f t="shared" si="365"/>
        <v>2.3945213239974539</v>
      </c>
      <c r="AA160" s="478">
        <f t="shared" si="365"/>
        <v>0.9908364099299809</v>
      </c>
      <c r="AB160" s="478">
        <f t="shared" ref="AB160:AF160" si="366">L160*$E160/1000</f>
        <v>3.4679274347549329</v>
      </c>
      <c r="AC160" s="478">
        <f t="shared" si="366"/>
        <v>1.7890101845957989</v>
      </c>
      <c r="AD160" s="478">
        <f t="shared" si="366"/>
        <v>0.33027880330999365</v>
      </c>
      <c r="AE160" s="478">
        <f t="shared" si="366"/>
        <v>8.2569700827498413E-2</v>
      </c>
      <c r="AF160" s="478">
        <f t="shared" si="366"/>
        <v>0.33027880330999365</v>
      </c>
      <c r="AG160" s="479">
        <f t="shared" si="327"/>
        <v>0.83118836689027953</v>
      </c>
      <c r="AH160" s="480"/>
      <c r="AI160" s="459">
        <f t="shared" si="328"/>
        <v>53.619951720402021</v>
      </c>
      <c r="AJ160" s="301"/>
      <c r="AK160" s="301"/>
    </row>
    <row r="161" spans="1:37" ht="12.75" hidden="1" customHeight="1">
      <c r="A161" s="447">
        <v>158</v>
      </c>
      <c r="B161" s="460">
        <v>7</v>
      </c>
      <c r="C161" s="483">
        <v>5</v>
      </c>
      <c r="D161" s="472">
        <f>測定日数!F9</f>
        <v>0</v>
      </c>
      <c r="E161" s="481"/>
      <c r="F161" s="474"/>
      <c r="G161" s="474"/>
      <c r="H161" s="475"/>
      <c r="I161" s="475"/>
      <c r="J161" s="475"/>
      <c r="K161" s="475"/>
      <c r="L161" s="475"/>
      <c r="M161" s="475"/>
      <c r="N161" s="475"/>
      <c r="O161" s="475"/>
      <c r="P161" s="472"/>
      <c r="Q161" s="476"/>
      <c r="R161" s="473"/>
      <c r="S161" s="475"/>
      <c r="T161" s="475"/>
      <c r="U161" s="475"/>
      <c r="V161" s="475"/>
      <c r="W161" s="472"/>
      <c r="X161" s="477"/>
      <c r="Y161" s="478"/>
      <c r="Z161" s="478"/>
      <c r="AA161" s="478"/>
      <c r="AB161" s="478"/>
      <c r="AC161" s="478"/>
      <c r="AD161" s="478"/>
      <c r="AE161" s="478"/>
      <c r="AF161" s="478"/>
      <c r="AG161" s="479"/>
      <c r="AH161" s="480"/>
      <c r="AI161" s="459"/>
      <c r="AJ161" s="301"/>
      <c r="AK161" s="301"/>
    </row>
    <row r="162" spans="1:37" ht="12.75" hidden="1" customHeight="1">
      <c r="A162" s="447">
        <v>159</v>
      </c>
      <c r="B162" s="460">
        <v>7</v>
      </c>
      <c r="C162" s="483">
        <v>6</v>
      </c>
      <c r="D162" s="472">
        <f>測定日数!F10</f>
        <v>28</v>
      </c>
      <c r="E162" s="473">
        <f>mm!F10</f>
        <v>146.515923566879</v>
      </c>
      <c r="F162" s="474">
        <f>pH!F10</f>
        <v>4.8313055547013386</v>
      </c>
      <c r="G162" s="474">
        <f>EC!F10</f>
        <v>1.1100000000000001</v>
      </c>
      <c r="H162" s="475">
        <f>'SO4'!F10</f>
        <v>13.779177266335072</v>
      </c>
      <c r="I162" s="475">
        <f>'NO3'!F10</f>
        <v>16.699323472970224</v>
      </c>
      <c r="J162" s="475">
        <f>Cl!F10</f>
        <v>12.673162380794505</v>
      </c>
      <c r="K162" s="475">
        <f>H!F10</f>
        <v>14.746686419304199</v>
      </c>
      <c r="L162" s="475">
        <f>'NH4'!F10</f>
        <v>29.663376188375313</v>
      </c>
      <c r="M162" s="475">
        <f>Na!F10</f>
        <v>12.059614865371968</v>
      </c>
      <c r="N162" s="475">
        <f>K!F10</f>
        <v>1.3758241119000045</v>
      </c>
      <c r="O162" s="475">
        <f>Mg!F10</f>
        <v>1.3928674467044821</v>
      </c>
      <c r="P162" s="472">
        <f>Ca!F10</f>
        <v>2.489199857468908</v>
      </c>
      <c r="Q162" s="476">
        <f t="shared" ref="Q162:Q190" si="367">1.24*10^(F162-5.35)</f>
        <v>0.37560143242900063</v>
      </c>
      <c r="R162" s="473">
        <f t="shared" ref="R162:R190" si="368">SUM(H162:J162)+H162</f>
        <v>56.930840386434866</v>
      </c>
      <c r="S162" s="475">
        <f t="shared" ref="S162:S190" si="369">SUM(K162:P162)+O162+P162</f>
        <v>65.609636193298257</v>
      </c>
      <c r="T162" s="475">
        <f t="shared" ref="T162:T190" si="370">SUM(H162:J162,Q162)+H162</f>
        <v>57.306441818863874</v>
      </c>
      <c r="U162" s="475">
        <f t="shared" ref="U162:U190" si="371">(S162-R162)/(R162+S162)*100</f>
        <v>7.0823910997411366</v>
      </c>
      <c r="V162" s="475">
        <f t="shared" ref="V162:V190" si="372">(S162-T162)/(S162+T162)*100</f>
        <v>6.755173536868635</v>
      </c>
      <c r="W162" s="472">
        <f t="shared" ref="W162:W190" si="373">100*((349.7*10^(2-F162)+(80*2*H162+71.5*I162+76.3*J162+73.5*L162+50.1*M162+73.5*N162+59.8*2*P162+53.3*2*O162)/10000)-G162)/((349.7*10^(2-F162)+(80*2*H162+71.5*I162+76.3*J162+73.5*L162+50.1*M162+73.5*N162+59.8*2*P162+53.3*2*O162)/10000)+G162)</f>
        <v>7.3235456566824197</v>
      </c>
      <c r="X162" s="477">
        <f t="shared" ref="X162:X190" si="374">E162</f>
        <v>146.515923566879</v>
      </c>
      <c r="Y162" s="478">
        <f t="shared" ref="Y162:AA162" si="375">H162*$E162/1000</f>
        <v>2.0188688831688264</v>
      </c>
      <c r="Z162" s="478">
        <f t="shared" si="375"/>
        <v>2.4467168015842935</v>
      </c>
      <c r="AA162" s="478">
        <f t="shared" si="375"/>
        <v>1.8568200907351338</v>
      </c>
      <c r="AB162" s="478">
        <f t="shared" ref="AB162:AF162" si="376">L162*$E162/1000</f>
        <v>4.3461569583515756</v>
      </c>
      <c r="AC162" s="478">
        <f t="shared" si="376"/>
        <v>1.7669256098608368</v>
      </c>
      <c r="AD162" s="478">
        <f t="shared" si="376"/>
        <v>0.20158014042061023</v>
      </c>
      <c r="AE162" s="478">
        <f t="shared" si="376"/>
        <v>0.20407726036014781</v>
      </c>
      <c r="AF162" s="478">
        <f t="shared" si="376"/>
        <v>0.36470741605960061</v>
      </c>
      <c r="AG162" s="479">
        <f t="shared" ref="AG162:AG190" si="377">K162*$E162/1000</f>
        <v>2.1606243802755065</v>
      </c>
      <c r="AH162" s="480"/>
      <c r="AI162" s="459">
        <f t="shared" ref="AI162:AI190" si="378">R162+S162</f>
        <v>122.54047657973312</v>
      </c>
      <c r="AJ162" s="301"/>
      <c r="AK162" s="301"/>
    </row>
    <row r="163" spans="1:37" ht="12.75" hidden="1" customHeight="1">
      <c r="A163" s="447">
        <v>160</v>
      </c>
      <c r="B163" s="460">
        <v>7</v>
      </c>
      <c r="C163" s="483">
        <v>7</v>
      </c>
      <c r="D163" s="472">
        <f>測定日数!F11</f>
        <v>28</v>
      </c>
      <c r="E163" s="473">
        <f>mm!F11</f>
        <v>448</v>
      </c>
      <c r="F163" s="474">
        <f>pH!F11</f>
        <v>5.35</v>
      </c>
      <c r="G163" s="474">
        <f>EC!F11</f>
        <v>0.4</v>
      </c>
      <c r="H163" s="475">
        <f>'SO4'!F11</f>
        <v>4.2</v>
      </c>
      <c r="I163" s="475">
        <f>'NO3'!F11</f>
        <v>5.0999999999999996</v>
      </c>
      <c r="J163" s="475">
        <f>Cl!F11</f>
        <v>1.7</v>
      </c>
      <c r="K163" s="475">
        <f>H!F11</f>
        <v>4.4668359215096354</v>
      </c>
      <c r="L163" s="475">
        <f>'NH4'!F11</f>
        <v>5.9</v>
      </c>
      <c r="M163" s="475">
        <f>Na!F11</f>
        <v>1.1000000000000001</v>
      </c>
      <c r="N163" s="475">
        <f>K!F11</f>
        <v>0.3</v>
      </c>
      <c r="O163" s="475">
        <f>Mg!F11</f>
        <v>0.3</v>
      </c>
      <c r="P163" s="472">
        <f>Ca!F11</f>
        <v>0.7</v>
      </c>
      <c r="Q163" s="476">
        <f t="shared" si="367"/>
        <v>1.24</v>
      </c>
      <c r="R163" s="473">
        <f t="shared" si="368"/>
        <v>15.2</v>
      </c>
      <c r="S163" s="475">
        <f t="shared" si="369"/>
        <v>13.766835921509637</v>
      </c>
      <c r="T163" s="475">
        <f t="shared" si="370"/>
        <v>16.440000000000001</v>
      </c>
      <c r="U163" s="475">
        <f t="shared" si="371"/>
        <v>-4.94760312232152</v>
      </c>
      <c r="V163" s="475">
        <f t="shared" si="372"/>
        <v>-8.8495335474274608</v>
      </c>
      <c r="W163" s="472">
        <f t="shared" si="373"/>
        <v>-8.7706903280121349</v>
      </c>
      <c r="X163" s="477">
        <f t="shared" si="374"/>
        <v>448</v>
      </c>
      <c r="Y163" s="478">
        <f t="shared" ref="Y163:AA163" si="379">H163*$E163/1000</f>
        <v>1.8816000000000002</v>
      </c>
      <c r="Z163" s="478">
        <f t="shared" si="379"/>
        <v>2.2847999999999997</v>
      </c>
      <c r="AA163" s="478">
        <f t="shared" si="379"/>
        <v>0.76160000000000005</v>
      </c>
      <c r="AB163" s="478">
        <f t="shared" ref="AB163:AF163" si="380">L163*$E163/1000</f>
        <v>2.6432000000000002</v>
      </c>
      <c r="AC163" s="478">
        <f t="shared" si="380"/>
        <v>0.49280000000000007</v>
      </c>
      <c r="AD163" s="478">
        <f t="shared" si="380"/>
        <v>0.13440000000000002</v>
      </c>
      <c r="AE163" s="478">
        <f t="shared" si="380"/>
        <v>0.13440000000000002</v>
      </c>
      <c r="AF163" s="478">
        <f t="shared" si="380"/>
        <v>0.31359999999999999</v>
      </c>
      <c r="AG163" s="479">
        <f t="shared" si="377"/>
        <v>2.0011424928363168</v>
      </c>
      <c r="AH163" s="480"/>
      <c r="AI163" s="459">
        <f t="shared" si="378"/>
        <v>28.966835921509634</v>
      </c>
      <c r="AJ163" s="301"/>
      <c r="AK163" s="301"/>
    </row>
    <row r="164" spans="1:37" ht="12.75" hidden="1" customHeight="1">
      <c r="A164" s="447">
        <v>161</v>
      </c>
      <c r="B164" s="460">
        <v>7</v>
      </c>
      <c r="C164" s="483">
        <v>8</v>
      </c>
      <c r="D164" s="472">
        <f>測定日数!F12</f>
        <v>28</v>
      </c>
      <c r="E164" s="473">
        <f>mm!F12</f>
        <v>224.26146496815284</v>
      </c>
      <c r="F164" s="474">
        <f>pH!F12</f>
        <v>4.8524593765015176</v>
      </c>
      <c r="G164" s="474">
        <f>EC!F12</f>
        <v>1.5383612821135479</v>
      </c>
      <c r="H164" s="475">
        <f>'SO4'!F12</f>
        <v>13.876589198856696</v>
      </c>
      <c r="I164" s="475">
        <f>'NO3'!F12</f>
        <v>14.622577430723185</v>
      </c>
      <c r="J164" s="475">
        <f>Cl!F12</f>
        <v>31.853395455086844</v>
      </c>
      <c r="K164" s="475">
        <f>H!F12</f>
        <v>14.045610587574981</v>
      </c>
      <c r="L164" s="475">
        <f>'NH4'!F12</f>
        <v>25.029461584608377</v>
      </c>
      <c r="M164" s="475">
        <f>Na!F12</f>
        <v>30.176563499391804</v>
      </c>
      <c r="N164" s="475">
        <f>K!F12</f>
        <v>1.292849349085663</v>
      </c>
      <c r="O164" s="475">
        <f>Mg!F12</f>
        <v>2.8003381574764998</v>
      </c>
      <c r="P164" s="472">
        <f>Ca!F12</f>
        <v>1.7086143181724589</v>
      </c>
      <c r="Q164" s="476">
        <f t="shared" si="367"/>
        <v>0.39434928856505153</v>
      </c>
      <c r="R164" s="473">
        <f t="shared" si="368"/>
        <v>74.229151283523422</v>
      </c>
      <c r="S164" s="475">
        <f t="shared" si="369"/>
        <v>79.562389971958751</v>
      </c>
      <c r="T164" s="475">
        <f t="shared" si="370"/>
        <v>74.623500572088474</v>
      </c>
      <c r="U164" s="475">
        <f t="shared" si="371"/>
        <v>3.467836166343913</v>
      </c>
      <c r="V164" s="475">
        <f t="shared" si="372"/>
        <v>3.2032045101165432</v>
      </c>
      <c r="W164" s="472">
        <f t="shared" si="373"/>
        <v>-2.7596927682095354</v>
      </c>
      <c r="X164" s="477">
        <f t="shared" si="374"/>
        <v>224.26146496815284</v>
      </c>
      <c r="Y164" s="478">
        <f t="shared" ref="Y164:AA164" si="381">H164*$E164/1000</f>
        <v>3.111984222496849</v>
      </c>
      <c r="Z164" s="478">
        <f t="shared" si="381"/>
        <v>3.2792806362242302</v>
      </c>
      <c r="AA164" s="478">
        <f t="shared" si="381"/>
        <v>7.1434891289676772</v>
      </c>
      <c r="AB164" s="478">
        <f t="shared" ref="AB164:AF164" si="382">L164*$E164/1000</f>
        <v>5.6131437223283784</v>
      </c>
      <c r="AC164" s="478">
        <f t="shared" si="382"/>
        <v>6.767440338078095</v>
      </c>
      <c r="AD164" s="478">
        <f t="shared" si="382"/>
        <v>0.28993628900907364</v>
      </c>
      <c r="AE164" s="478">
        <f t="shared" si="382"/>
        <v>0.62800793760189777</v>
      </c>
      <c r="AF164" s="478">
        <f t="shared" si="382"/>
        <v>0.38317635005891726</v>
      </c>
      <c r="AG164" s="479">
        <f t="shared" si="377"/>
        <v>3.1498892067417632</v>
      </c>
      <c r="AH164" s="480"/>
      <c r="AI164" s="459">
        <f t="shared" si="378"/>
        <v>153.79154125548217</v>
      </c>
      <c r="AJ164" s="301"/>
      <c r="AK164" s="301"/>
    </row>
    <row r="165" spans="1:37" ht="12.75" hidden="1" customHeight="1">
      <c r="A165" s="447">
        <v>162</v>
      </c>
      <c r="B165" s="460">
        <v>7</v>
      </c>
      <c r="C165" s="483">
        <v>9</v>
      </c>
      <c r="D165" s="472">
        <f>測定日数!F13</f>
        <v>28</v>
      </c>
      <c r="E165" s="473">
        <f>mm!F13</f>
        <v>193.41815286624205</v>
      </c>
      <c r="F165" s="474">
        <f>pH!F13</f>
        <v>4.7213816269991069</v>
      </c>
      <c r="G165" s="474">
        <f>EC!F13</f>
        <v>1.8527477183028089</v>
      </c>
      <c r="H165" s="475">
        <f>'SO4'!F13</f>
        <v>14.540362321271514</v>
      </c>
      <c r="I165" s="475">
        <f>'NO3'!F13</f>
        <v>16.278801916341411</v>
      </c>
      <c r="J165" s="475">
        <f>Cl!F13</f>
        <v>44.532737141341478</v>
      </c>
      <c r="K165" s="475">
        <f>H!F13</f>
        <v>18.99408481750503</v>
      </c>
      <c r="L165" s="475">
        <f>'NH4'!F13</f>
        <v>25.619236863897797</v>
      </c>
      <c r="M165" s="475">
        <f>Na!F13</f>
        <v>38.725283610023503</v>
      </c>
      <c r="N165" s="475">
        <f>K!F13</f>
        <v>1.2708272813572494</v>
      </c>
      <c r="O165" s="475">
        <f>Mg!F13</f>
        <v>4.5273092237094943</v>
      </c>
      <c r="P165" s="472">
        <f>Ca!F13</f>
        <v>2.1354588516325035</v>
      </c>
      <c r="Q165" s="476">
        <f t="shared" si="367"/>
        <v>0.29161060382163273</v>
      </c>
      <c r="R165" s="473">
        <f t="shared" si="368"/>
        <v>89.892263700225925</v>
      </c>
      <c r="S165" s="475">
        <f t="shared" si="369"/>
        <v>97.934968723467577</v>
      </c>
      <c r="T165" s="475">
        <f t="shared" si="370"/>
        <v>90.183874304047563</v>
      </c>
      <c r="U165" s="475">
        <f t="shared" si="371"/>
        <v>4.2819696161519465</v>
      </c>
      <c r="V165" s="475">
        <f t="shared" si="372"/>
        <v>4.1203179302385466</v>
      </c>
      <c r="W165" s="472">
        <f t="shared" si="373"/>
        <v>-0.93275299582571303</v>
      </c>
      <c r="X165" s="477">
        <f t="shared" si="374"/>
        <v>193.41815286624205</v>
      </c>
      <c r="Y165" s="478">
        <f t="shared" ref="Y165:AA165" si="383">H165*$E165/1000</f>
        <v>2.81237002218624</v>
      </c>
      <c r="Z165" s="478">
        <f t="shared" si="383"/>
        <v>3.1486157975341973</v>
      </c>
      <c r="AA165" s="478">
        <f t="shared" si="383"/>
        <v>8.6134397599561616</v>
      </c>
      <c r="AB165" s="478">
        <f t="shared" ref="AB165:AF165" si="384">L165*$E165/1000</f>
        <v>4.9552254720578475</v>
      </c>
      <c r="AC165" s="478">
        <f t="shared" si="384"/>
        <v>7.4901728250721034</v>
      </c>
      <c r="AD165" s="478">
        <f t="shared" si="384"/>
        <v>0.24580106537214727</v>
      </c>
      <c r="AE165" s="478">
        <f t="shared" si="384"/>
        <v>0.8756637875041906</v>
      </c>
      <c r="AF165" s="478">
        <f t="shared" si="384"/>
        <v>0.41303650660462526</v>
      </c>
      <c r="AG165" s="479">
        <f t="shared" si="377"/>
        <v>3.6738008007865552</v>
      </c>
      <c r="AH165" s="480"/>
      <c r="AI165" s="459">
        <f t="shared" si="378"/>
        <v>187.82723242369349</v>
      </c>
      <c r="AJ165" s="301"/>
      <c r="AK165" s="301"/>
    </row>
    <row r="166" spans="1:37" ht="12.75" hidden="1" customHeight="1">
      <c r="A166" s="447">
        <v>163</v>
      </c>
      <c r="B166" s="460">
        <v>7</v>
      </c>
      <c r="C166" s="483">
        <v>10</v>
      </c>
      <c r="D166" s="472">
        <f>測定日数!F14</f>
        <v>35</v>
      </c>
      <c r="E166" s="473">
        <f>mm!F14</f>
        <v>248.2</v>
      </c>
      <c r="F166" s="474">
        <f>pH!F14</f>
        <v>4.76</v>
      </c>
      <c r="G166" s="474">
        <f>EC!F14</f>
        <v>1.57</v>
      </c>
      <c r="H166" s="475">
        <f>'SO4'!F14</f>
        <v>13.74</v>
      </c>
      <c r="I166" s="475">
        <f>'NO3'!F14</f>
        <v>26.61</v>
      </c>
      <c r="J166" s="475">
        <f>Cl!F14</f>
        <v>7.33</v>
      </c>
      <c r="K166" s="475">
        <f>H!F14</f>
        <v>17.378008287493763</v>
      </c>
      <c r="L166" s="475">
        <f>'NH4'!F14</f>
        <v>33.26</v>
      </c>
      <c r="M166" s="475">
        <f>Na!F14</f>
        <v>5.65</v>
      </c>
      <c r="N166" s="475">
        <f>K!F14</f>
        <v>1.79</v>
      </c>
      <c r="O166" s="475">
        <f>Mg!F14</f>
        <v>1.23</v>
      </c>
      <c r="P166" s="472">
        <f>Ca!F14</f>
        <v>5.99</v>
      </c>
      <c r="Q166" s="476">
        <f t="shared" si="367"/>
        <v>0.31872907706333919</v>
      </c>
      <c r="R166" s="473">
        <f t="shared" si="368"/>
        <v>61.42</v>
      </c>
      <c r="S166" s="475">
        <f t="shared" si="369"/>
        <v>72.518008287493757</v>
      </c>
      <c r="T166" s="475">
        <f t="shared" si="370"/>
        <v>61.73872907706334</v>
      </c>
      <c r="U166" s="475">
        <f t="shared" si="371"/>
        <v>8.285929012526621</v>
      </c>
      <c r="V166" s="475">
        <f t="shared" si="372"/>
        <v>8.0288553275063244</v>
      </c>
      <c r="W166" s="472">
        <f t="shared" si="373"/>
        <v>-4.1661638806151329</v>
      </c>
      <c r="X166" s="477">
        <f t="shared" si="374"/>
        <v>248.2</v>
      </c>
      <c r="Y166" s="478">
        <f t="shared" ref="Y166:AA166" si="385">H166*$E166/1000</f>
        <v>3.4102679999999999</v>
      </c>
      <c r="Z166" s="478">
        <f t="shared" si="385"/>
        <v>6.6046019999999999</v>
      </c>
      <c r="AA166" s="478">
        <f t="shared" si="385"/>
        <v>1.8193060000000001</v>
      </c>
      <c r="AB166" s="478">
        <f t="shared" ref="AB166:AF166" si="386">L166*$E166/1000</f>
        <v>8.2551319999999997</v>
      </c>
      <c r="AC166" s="478">
        <f t="shared" si="386"/>
        <v>1.4023299999999999</v>
      </c>
      <c r="AD166" s="478">
        <f t="shared" si="386"/>
        <v>0.44427799999999995</v>
      </c>
      <c r="AE166" s="478">
        <f t="shared" si="386"/>
        <v>0.305286</v>
      </c>
      <c r="AF166" s="478">
        <f t="shared" si="386"/>
        <v>1.486718</v>
      </c>
      <c r="AG166" s="479">
        <f t="shared" si="377"/>
        <v>4.3132216569559523</v>
      </c>
      <c r="AH166" s="480"/>
      <c r="AI166" s="459">
        <f t="shared" si="378"/>
        <v>133.93800828749374</v>
      </c>
      <c r="AJ166" s="301"/>
      <c r="AK166" s="301"/>
    </row>
    <row r="167" spans="1:37" ht="12.75" hidden="1" customHeight="1">
      <c r="A167" s="447">
        <v>164</v>
      </c>
      <c r="B167" s="460">
        <v>7</v>
      </c>
      <c r="C167" s="483">
        <v>11</v>
      </c>
      <c r="D167" s="472">
        <f>測定日数!F15</f>
        <v>28</v>
      </c>
      <c r="E167" s="473">
        <f>mm!F15</f>
        <v>207.0063694267516</v>
      </c>
      <c r="F167" s="474">
        <f>pH!F15</f>
        <v>5.05</v>
      </c>
      <c r="G167" s="474">
        <f>EC!F15</f>
        <v>0.87</v>
      </c>
      <c r="H167" s="475">
        <f>'SO4'!F15</f>
        <v>8.4322298563397879</v>
      </c>
      <c r="I167" s="475">
        <f>'NO3'!F15</f>
        <v>15.158845347524593</v>
      </c>
      <c r="J167" s="475">
        <f>Cl!F15</f>
        <v>8.4626234132581093</v>
      </c>
      <c r="K167" s="475">
        <f>H!F15</f>
        <v>8.9125093813374612</v>
      </c>
      <c r="L167" s="475">
        <f>'NH4'!F15</f>
        <v>18.847006651884701</v>
      </c>
      <c r="M167" s="475">
        <f>Na!F15</f>
        <v>7.3945193562418448</v>
      </c>
      <c r="N167" s="475">
        <f>K!F15</f>
        <v>0.25575447570332482</v>
      </c>
      <c r="O167" s="475">
        <f>Mg!F15</f>
        <v>0.82236842105263153</v>
      </c>
      <c r="P167" s="472">
        <f>Ca!F15</f>
        <v>1.9960079840319362</v>
      </c>
      <c r="Q167" s="476">
        <f t="shared" si="367"/>
        <v>0.62147216969781782</v>
      </c>
      <c r="R167" s="473">
        <f t="shared" si="368"/>
        <v>40.48592847346228</v>
      </c>
      <c r="S167" s="475">
        <f t="shared" si="369"/>
        <v>41.046542675336461</v>
      </c>
      <c r="T167" s="475">
        <f t="shared" si="370"/>
        <v>41.107400643160098</v>
      </c>
      <c r="U167" s="475">
        <f t="shared" si="371"/>
        <v>0.68759623494183819</v>
      </c>
      <c r="V167" s="475">
        <f t="shared" si="372"/>
        <v>-7.4077963108479125E-2</v>
      </c>
      <c r="W167" s="472">
        <f t="shared" si="373"/>
        <v>-2.375088475292221</v>
      </c>
      <c r="X167" s="477">
        <f t="shared" si="374"/>
        <v>207.0063694267516</v>
      </c>
      <c r="Y167" s="478">
        <f t="shared" ref="Y167:AA167" si="387">H167*$E167/1000</f>
        <v>1.7455252887327588</v>
      </c>
      <c r="Z167" s="478">
        <f t="shared" si="387"/>
        <v>3.1379775400926708</v>
      </c>
      <c r="AA167" s="478">
        <f t="shared" si="387"/>
        <v>1.7518169486043857</v>
      </c>
      <c r="AB167" s="478">
        <f t="shared" ref="AB167:AF167" si="388">L167*$E167/1000</f>
        <v>3.9014504215684891</v>
      </c>
      <c r="AC167" s="478">
        <f t="shared" si="388"/>
        <v>1.5307126055914648</v>
      </c>
      <c r="AD167" s="478">
        <f t="shared" si="388"/>
        <v>5.2942805479987629E-2</v>
      </c>
      <c r="AE167" s="478">
        <f t="shared" si="388"/>
        <v>0.17023550117331543</v>
      </c>
      <c r="AF167" s="478">
        <f t="shared" si="388"/>
        <v>0.41318636612126075</v>
      </c>
      <c r="AG167" s="479">
        <f t="shared" si="377"/>
        <v>1.8449462095125317</v>
      </c>
      <c r="AH167" s="480"/>
      <c r="AI167" s="459">
        <f t="shared" si="378"/>
        <v>81.532471148798749</v>
      </c>
      <c r="AJ167" s="301"/>
      <c r="AK167" s="301"/>
    </row>
    <row r="168" spans="1:37" ht="12.75" hidden="1" customHeight="1">
      <c r="A168" s="447">
        <v>165</v>
      </c>
      <c r="B168" s="460">
        <v>7</v>
      </c>
      <c r="C168" s="483">
        <v>12</v>
      </c>
      <c r="D168" s="472">
        <f>測定日数!F16</f>
        <v>28</v>
      </c>
      <c r="E168" s="473">
        <f>mm!F16</f>
        <v>169.10828025477707</v>
      </c>
      <c r="F168" s="474">
        <f>pH!F16</f>
        <v>4.8658144263384537</v>
      </c>
      <c r="G168" s="474">
        <f>EC!F16</f>
        <v>1.7155932203389832</v>
      </c>
      <c r="H168" s="475">
        <f>'SO4'!F16</f>
        <v>15.617200956872137</v>
      </c>
      <c r="I168" s="475">
        <f>'NO3'!F16</f>
        <v>43.975046853204837</v>
      </c>
      <c r="J168" s="475">
        <f>Cl!F16</f>
        <v>5.8425569553680292</v>
      </c>
      <c r="K168" s="475">
        <f>H!F16</f>
        <v>13.620265509241808</v>
      </c>
      <c r="L168" s="475">
        <f>'NH4'!F16</f>
        <v>51.481119587775233</v>
      </c>
      <c r="M168" s="475">
        <f>Na!F16</f>
        <v>5.841399970018899</v>
      </c>
      <c r="N168" s="475">
        <f>K!F16</f>
        <v>3.4770085877632808</v>
      </c>
      <c r="O168" s="475">
        <f>Mg!F16</f>
        <v>2.7140343943022334</v>
      </c>
      <c r="P168" s="472">
        <f>Ca!F16</f>
        <v>4.6747371546924983</v>
      </c>
      <c r="Q168" s="476">
        <f t="shared" si="367"/>
        <v>0.40666435899605874</v>
      </c>
      <c r="R168" s="473">
        <f t="shared" si="368"/>
        <v>81.052005722317148</v>
      </c>
      <c r="S168" s="475">
        <f t="shared" si="369"/>
        <v>89.197336752788672</v>
      </c>
      <c r="T168" s="475">
        <f t="shared" si="370"/>
        <v>81.458670081313201</v>
      </c>
      <c r="U168" s="475">
        <f t="shared" si="371"/>
        <v>4.7843538847514484</v>
      </c>
      <c r="V168" s="475">
        <f t="shared" si="372"/>
        <v>4.53465823737361</v>
      </c>
      <c r="W168" s="472">
        <f t="shared" si="373"/>
        <v>-3.3857803762209278</v>
      </c>
      <c r="X168" s="477">
        <f t="shared" si="374"/>
        <v>169.10828025477707</v>
      </c>
      <c r="Y168" s="478">
        <f t="shared" ref="Y168:AA168" si="389">H168*$E168/1000</f>
        <v>2.6409979962099062</v>
      </c>
      <c r="Z168" s="478">
        <f t="shared" si="389"/>
        <v>7.4365445474687162</v>
      </c>
      <c r="AA168" s="478">
        <f t="shared" si="389"/>
        <v>0.98802475901287368</v>
      </c>
      <c r="AB168" s="478">
        <f t="shared" ref="AB168:AF168" si="390">L168*$E168/1000</f>
        <v>8.7058835990791863</v>
      </c>
      <c r="AC168" s="478">
        <f t="shared" si="390"/>
        <v>0.98782910321020234</v>
      </c>
      <c r="AD168" s="478">
        <f t="shared" si="390"/>
        <v>0.58799094270773955</v>
      </c>
      <c r="AE168" s="478">
        <f t="shared" si="390"/>
        <v>0.45896568897276618</v>
      </c>
      <c r="AF168" s="478">
        <f t="shared" si="390"/>
        <v>0.79053676087315816</v>
      </c>
      <c r="AG168" s="479">
        <f t="shared" si="377"/>
        <v>2.3032996768813376</v>
      </c>
      <c r="AH168" s="480"/>
      <c r="AI168" s="459">
        <f t="shared" si="378"/>
        <v>170.24934247510583</v>
      </c>
      <c r="AJ168" s="301"/>
      <c r="AK168" s="301"/>
    </row>
    <row r="169" spans="1:37" ht="12.75" hidden="1" customHeight="1">
      <c r="A169" s="447">
        <v>166</v>
      </c>
      <c r="B169" s="460">
        <v>7</v>
      </c>
      <c r="C169" s="483">
        <v>14</v>
      </c>
      <c r="D169" s="472">
        <f>測定日数!F18</f>
        <v>28</v>
      </c>
      <c r="E169" s="473">
        <f>mm!F18</f>
        <v>317.36942675159236</v>
      </c>
      <c r="F169" s="474">
        <f>pH!F18</f>
        <v>4.53</v>
      </c>
      <c r="G169" s="474">
        <f>EC!F18</f>
        <v>1.829</v>
      </c>
      <c r="H169" s="475">
        <f>'SO4'!F18</f>
        <v>14.886529252550488</v>
      </c>
      <c r="I169" s="475">
        <f>'NO3'!F18</f>
        <v>33.220448314787937</v>
      </c>
      <c r="J169" s="475">
        <f>Cl!F18</f>
        <v>6.2059238363892799</v>
      </c>
      <c r="K169" s="475">
        <f>H!F18</f>
        <v>29.512092266663849</v>
      </c>
      <c r="L169" s="475">
        <f>'NH4'!F18</f>
        <v>31.042128603104217</v>
      </c>
      <c r="M169" s="475">
        <f>Na!F18</f>
        <v>3.0474531998258603</v>
      </c>
      <c r="N169" s="475">
        <f>K!F18</f>
        <v>0.51150895140664954</v>
      </c>
      <c r="O169" s="475">
        <f>Mg!F18</f>
        <v>0.41152263374485598</v>
      </c>
      <c r="P169" s="472">
        <f>Ca!F18</f>
        <v>2.9940119760479043</v>
      </c>
      <c r="Q169" s="476">
        <f t="shared" si="367"/>
        <v>0.18768159480609004</v>
      </c>
      <c r="R169" s="473">
        <f t="shared" si="368"/>
        <v>69.199430656278196</v>
      </c>
      <c r="S169" s="475">
        <f t="shared" si="369"/>
        <v>70.924252240586085</v>
      </c>
      <c r="T169" s="475">
        <f t="shared" si="370"/>
        <v>69.387112251084289</v>
      </c>
      <c r="U169" s="475">
        <f t="shared" si="371"/>
        <v>1.2309279549677663</v>
      </c>
      <c r="V169" s="475">
        <f t="shared" si="372"/>
        <v>1.0955206622575813</v>
      </c>
      <c r="W169" s="472">
        <f t="shared" si="373"/>
        <v>0.36720676423108733</v>
      </c>
      <c r="X169" s="477">
        <f t="shared" si="374"/>
        <v>317.36942675159236</v>
      </c>
      <c r="Y169" s="478">
        <f t="shared" ref="Y169:AA169" si="391">H169*$E169/1000</f>
        <v>4.7245292552027598</v>
      </c>
      <c r="Z169" s="478">
        <f t="shared" si="391"/>
        <v>10.54315463809515</v>
      </c>
      <c r="AA169" s="478">
        <f t="shared" si="391"/>
        <v>1.9695704904189086</v>
      </c>
      <c r="AB169" s="478">
        <f t="shared" ref="AB169:AF169" si="392">L169*$E169/1000</f>
        <v>9.8518225599163944</v>
      </c>
      <c r="AC169" s="478">
        <f t="shared" si="392"/>
        <v>0.96716847508103909</v>
      </c>
      <c r="AD169" s="478">
        <f t="shared" si="392"/>
        <v>0.16233730268623647</v>
      </c>
      <c r="AE169" s="478">
        <f t="shared" si="392"/>
        <v>0.13060470236691044</v>
      </c>
      <c r="AF169" s="478">
        <f t="shared" si="392"/>
        <v>0.9502078645257257</v>
      </c>
      <c r="AG169" s="479">
        <f t="shared" si="377"/>
        <v>9.3662358049112076</v>
      </c>
      <c r="AH169" s="480"/>
      <c r="AI169" s="459">
        <f t="shared" si="378"/>
        <v>140.1236828968643</v>
      </c>
      <c r="AJ169" s="301"/>
      <c r="AK169" s="301"/>
    </row>
    <row r="170" spans="1:37" ht="12.75" hidden="1" customHeight="1">
      <c r="A170" s="447">
        <v>167</v>
      </c>
      <c r="B170" s="460">
        <v>7</v>
      </c>
      <c r="C170" s="483">
        <v>15</v>
      </c>
      <c r="D170" s="472">
        <f>測定日数!F19</f>
        <v>32</v>
      </c>
      <c r="E170" s="473">
        <f>mm!F19</f>
        <v>181.52866242038215</v>
      </c>
      <c r="F170" s="474">
        <f>pH!F19</f>
        <v>4.99</v>
      </c>
      <c r="G170" s="474">
        <f>EC!F19</f>
        <v>1.2050000000000001</v>
      </c>
      <c r="H170" s="475">
        <f>'SO4'!F19</f>
        <v>15.279037151239688</v>
      </c>
      <c r="I170" s="475">
        <f>'NO3'!F19</f>
        <v>9.469599589721291</v>
      </c>
      <c r="J170" s="475">
        <f>Cl!F19</f>
        <v>37.270866719310575</v>
      </c>
      <c r="K170" s="475">
        <f>H!F19</f>
        <v>10.232929922807537</v>
      </c>
      <c r="L170" s="475">
        <f>'NH4'!F19</f>
        <v>16.891474335743819</v>
      </c>
      <c r="M170" s="475">
        <f>Na!F19</f>
        <v>19.214312091333678</v>
      </c>
      <c r="N170" s="475">
        <f>K!F19</f>
        <v>1.3307757885763001</v>
      </c>
      <c r="O170" s="475">
        <f>Mg!F19</f>
        <v>3.8746771011579755</v>
      </c>
      <c r="P170" s="472">
        <f>Ca!F19</f>
        <v>7.6091982701264147</v>
      </c>
      <c r="Q170" s="476">
        <f t="shared" si="367"/>
        <v>0.54127963197780649</v>
      </c>
      <c r="R170" s="473">
        <f t="shared" si="368"/>
        <v>77.298540611511243</v>
      </c>
      <c r="S170" s="475">
        <f t="shared" si="369"/>
        <v>70.637242881030119</v>
      </c>
      <c r="T170" s="475">
        <f t="shared" si="370"/>
        <v>77.839820243489044</v>
      </c>
      <c r="U170" s="475">
        <f t="shared" si="371"/>
        <v>-4.5028306020476601</v>
      </c>
      <c r="V170" s="475">
        <f t="shared" si="372"/>
        <v>-4.8509697126879043</v>
      </c>
      <c r="W170" s="472">
        <f t="shared" si="373"/>
        <v>4.4371995167760048</v>
      </c>
      <c r="X170" s="477">
        <f t="shared" si="374"/>
        <v>181.52866242038215</v>
      </c>
      <c r="Y170" s="478">
        <f t="shared" ref="Y170:AA170" si="393">H170*$E170/1000</f>
        <v>2.7735831771358668</v>
      </c>
      <c r="Z170" s="478">
        <f t="shared" si="393"/>
        <v>1.7190037471787054</v>
      </c>
      <c r="AA170" s="478">
        <f t="shared" si="393"/>
        <v>6.7657305828047853</v>
      </c>
      <c r="AB170" s="478">
        <f t="shared" ref="AB170:AF170" si="394">L170*$E170/1000</f>
        <v>3.0662867424757883</v>
      </c>
      <c r="AC170" s="478">
        <f t="shared" si="394"/>
        <v>3.487948373267578</v>
      </c>
      <c r="AD170" s="478">
        <f t="shared" si="394"/>
        <v>0.24157394888168501</v>
      </c>
      <c r="AE170" s="478">
        <f t="shared" si="394"/>
        <v>0.70336495148409095</v>
      </c>
      <c r="AF170" s="478">
        <f t="shared" si="394"/>
        <v>1.3812875840675338</v>
      </c>
      <c r="AG170" s="479">
        <f t="shared" si="377"/>
        <v>1.8575700815287566</v>
      </c>
      <c r="AH170" s="480"/>
      <c r="AI170" s="459">
        <f t="shared" si="378"/>
        <v>147.93578349254136</v>
      </c>
      <c r="AJ170" s="301"/>
      <c r="AK170" s="301"/>
    </row>
    <row r="171" spans="1:37" ht="12.75" hidden="1" customHeight="1">
      <c r="A171" s="447">
        <v>168</v>
      </c>
      <c r="B171" s="460">
        <v>7</v>
      </c>
      <c r="C171" s="483">
        <v>16</v>
      </c>
      <c r="D171" s="472">
        <f>測定日数!F20</f>
        <v>29</v>
      </c>
      <c r="E171" s="473">
        <f>mm!F20</f>
        <v>302.86624203821657</v>
      </c>
      <c r="F171" s="474">
        <f>pH!F20</f>
        <v>5.77</v>
      </c>
      <c r="G171" s="474">
        <f>EC!F20</f>
        <v>1.2549999999999999</v>
      </c>
      <c r="H171" s="475">
        <f>'SO4'!F20</f>
        <v>8.095847065291256</v>
      </c>
      <c r="I171" s="475">
        <f>'NO3'!F20</f>
        <v>3.8248844139851785</v>
      </c>
      <c r="J171" s="475">
        <f>Cl!F20</f>
        <v>72.528813860596202</v>
      </c>
      <c r="K171" s="475">
        <f>H!F20</f>
        <v>1.6982436524617461</v>
      </c>
      <c r="L171" s="475">
        <f>'NH4'!F20</f>
        <v>2.4778270509977829</v>
      </c>
      <c r="M171" s="475">
        <f>Na!F20</f>
        <v>54.882350527559879</v>
      </c>
      <c r="N171" s="475">
        <f>K!F20</f>
        <v>1.3307757885763001</v>
      </c>
      <c r="O171" s="475">
        <f>Mg!F20</f>
        <v>7.5776188826844102</v>
      </c>
      <c r="P171" s="472">
        <f>Ca!F20</f>
        <v>3.36768130405855</v>
      </c>
      <c r="Q171" s="476">
        <f t="shared" si="367"/>
        <v>3.2615323099502733</v>
      </c>
      <c r="R171" s="473">
        <f t="shared" si="368"/>
        <v>92.545392405163881</v>
      </c>
      <c r="S171" s="475">
        <f t="shared" si="369"/>
        <v>82.279797393081623</v>
      </c>
      <c r="T171" s="475">
        <f t="shared" si="370"/>
        <v>95.80692471511415</v>
      </c>
      <c r="U171" s="475">
        <f t="shared" si="371"/>
        <v>-5.8719198440048146</v>
      </c>
      <c r="V171" s="475">
        <f t="shared" si="372"/>
        <v>-7.5958090316324558</v>
      </c>
      <c r="W171" s="472">
        <f t="shared" si="373"/>
        <v>-2.5045161375530642</v>
      </c>
      <c r="X171" s="477">
        <f t="shared" si="374"/>
        <v>302.86624203821657</v>
      </c>
      <c r="Y171" s="478">
        <f t="shared" ref="Y171:AA171" si="395">H171*$E171/1000</f>
        <v>2.4519587767808866</v>
      </c>
      <c r="Z171" s="478">
        <f t="shared" si="395"/>
        <v>1.1584283686942372</v>
      </c>
      <c r="AA171" s="478">
        <f t="shared" si="395"/>
        <v>21.966529293448087</v>
      </c>
      <c r="AB171" s="478">
        <f t="shared" ref="AB171:AF171" si="396">L171*$E171/1000</f>
        <v>0.75045016735633485</v>
      </c>
      <c r="AC171" s="478">
        <f t="shared" si="396"/>
        <v>16.622011258506195</v>
      </c>
      <c r="AD171" s="478">
        <f t="shared" si="396"/>
        <v>0.40304706208154822</v>
      </c>
      <c r="AE171" s="478">
        <f t="shared" si="396"/>
        <v>2.2950049545964566</v>
      </c>
      <c r="AF171" s="478">
        <f t="shared" si="396"/>
        <v>1.0199569809425737</v>
      </c>
      <c r="AG171" s="479">
        <f t="shared" si="377"/>
        <v>0.51434067308634412</v>
      </c>
      <c r="AH171" s="480"/>
      <c r="AI171" s="459">
        <f t="shared" si="378"/>
        <v>174.8251897982455</v>
      </c>
      <c r="AJ171" s="301"/>
      <c r="AK171" s="301"/>
    </row>
    <row r="172" spans="1:37" ht="12.75" hidden="1" customHeight="1">
      <c r="A172" s="447">
        <v>169</v>
      </c>
      <c r="B172" s="460">
        <v>7</v>
      </c>
      <c r="C172" s="483">
        <v>17</v>
      </c>
      <c r="D172" s="472">
        <f>測定日数!F21</f>
        <v>28</v>
      </c>
      <c r="E172" s="473">
        <f>mm!F21</f>
        <v>192.0063694267516</v>
      </c>
      <c r="F172" s="474">
        <f>pH!F21</f>
        <v>5.71</v>
      </c>
      <c r="G172" s="474">
        <f>EC!F21</f>
        <v>0.66</v>
      </c>
      <c r="H172" s="475">
        <f>'SO4'!F21</f>
        <v>3.83</v>
      </c>
      <c r="I172" s="475">
        <f>'NO3'!F21</f>
        <v>1.97</v>
      </c>
      <c r="J172" s="475">
        <f>Cl!F21</f>
        <v>31.2</v>
      </c>
      <c r="K172" s="475">
        <f>H!F21</f>
        <v>1.9498445997580456</v>
      </c>
      <c r="L172" s="475">
        <f>'NH4'!F21</f>
        <v>13.2</v>
      </c>
      <c r="M172" s="475">
        <f>Na!F21</f>
        <v>17.8</v>
      </c>
      <c r="N172" s="475">
        <f>K!F21</f>
        <v>7.37</v>
      </c>
      <c r="O172" s="475">
        <f>Mg!F21</f>
        <v>4.62</v>
      </c>
      <c r="P172" s="472">
        <f>Ca!F21</f>
        <v>0.75</v>
      </c>
      <c r="Q172" s="476">
        <f t="shared" si="367"/>
        <v>2.840675889432041</v>
      </c>
      <c r="R172" s="473">
        <f t="shared" si="368"/>
        <v>40.83</v>
      </c>
      <c r="S172" s="475">
        <f t="shared" si="369"/>
        <v>51.059844599758037</v>
      </c>
      <c r="T172" s="475">
        <f t="shared" si="370"/>
        <v>43.67067588943204</v>
      </c>
      <c r="U172" s="475">
        <f t="shared" si="371"/>
        <v>11.132725976756062</v>
      </c>
      <c r="V172" s="475">
        <f t="shared" si="372"/>
        <v>7.8001985760958554</v>
      </c>
      <c r="W172" s="472">
        <f t="shared" si="373"/>
        <v>1.5068163005227477</v>
      </c>
      <c r="X172" s="477">
        <f t="shared" si="374"/>
        <v>192.0063694267516</v>
      </c>
      <c r="Y172" s="478">
        <f t="shared" ref="Y172:AA172" si="397">H172*$E172/1000</f>
        <v>0.73538439490445862</v>
      </c>
      <c r="Z172" s="478">
        <f t="shared" si="397"/>
        <v>0.37825254777070061</v>
      </c>
      <c r="AA172" s="478">
        <f t="shared" si="397"/>
        <v>5.9905987261146505</v>
      </c>
      <c r="AB172" s="478">
        <f t="shared" ref="AB172:AF172" si="398">L172*$E172/1000</f>
        <v>2.5344840764331211</v>
      </c>
      <c r="AC172" s="478">
        <f t="shared" si="398"/>
        <v>3.4177133757961786</v>
      </c>
      <c r="AD172" s="478">
        <f t="shared" si="398"/>
        <v>1.4150869426751593</v>
      </c>
      <c r="AE172" s="478">
        <f t="shared" si="398"/>
        <v>0.8870694267515925</v>
      </c>
      <c r="AF172" s="478">
        <f t="shared" si="398"/>
        <v>0.14400477707006371</v>
      </c>
      <c r="AG172" s="479">
        <f t="shared" si="377"/>
        <v>0.37438258254589996</v>
      </c>
      <c r="AH172" s="480"/>
      <c r="AI172" s="459">
        <f t="shared" si="378"/>
        <v>91.889844599758035</v>
      </c>
      <c r="AJ172" s="301"/>
      <c r="AK172" s="301"/>
    </row>
    <row r="173" spans="1:37" ht="12.75" hidden="1" customHeight="1">
      <c r="A173" s="447">
        <v>170</v>
      </c>
      <c r="B173" s="460">
        <v>7</v>
      </c>
      <c r="C173" s="483">
        <v>18</v>
      </c>
      <c r="D173" s="472">
        <f>測定日数!F22</f>
        <v>28</v>
      </c>
      <c r="E173" s="473">
        <f>mm!F22</f>
        <v>308.28025477707007</v>
      </c>
      <c r="F173" s="474">
        <f>pH!F22</f>
        <v>4.8545716108703356</v>
      </c>
      <c r="G173" s="474">
        <f>EC!F22</f>
        <v>2.15</v>
      </c>
      <c r="H173" s="475">
        <f>'SO4'!F22</f>
        <v>26.77513774104683</v>
      </c>
      <c r="I173" s="475">
        <f>'NO3'!F22</f>
        <v>30.979738736336977</v>
      </c>
      <c r="J173" s="475">
        <f>Cl!F22</f>
        <v>31.847905908682925</v>
      </c>
      <c r="K173" s="475">
        <f>H!F22</f>
        <v>13.977464217414964</v>
      </c>
      <c r="L173" s="475">
        <f>'NH4'!F22</f>
        <v>22.172949002217297</v>
      </c>
      <c r="M173" s="475">
        <f>Na!F22</f>
        <v>28.89503736458262</v>
      </c>
      <c r="N173" s="475">
        <f>K!F22</f>
        <v>2.3017902813299234</v>
      </c>
      <c r="O173" s="475">
        <f>Mg!F22</f>
        <v>4.1152263374485596</v>
      </c>
      <c r="P173" s="472">
        <f>Ca!F22</f>
        <v>18.204488778054863</v>
      </c>
      <c r="Q173" s="476">
        <f t="shared" si="367"/>
        <v>0.39627191717442473</v>
      </c>
      <c r="R173" s="473">
        <f t="shared" si="368"/>
        <v>116.37792012711357</v>
      </c>
      <c r="S173" s="475">
        <f t="shared" si="369"/>
        <v>111.98667109655166</v>
      </c>
      <c r="T173" s="475">
        <f t="shared" si="370"/>
        <v>116.774192044288</v>
      </c>
      <c r="U173" s="475">
        <f t="shared" si="371"/>
        <v>-1.9229115192648341</v>
      </c>
      <c r="V173" s="475">
        <f t="shared" si="372"/>
        <v>-2.0928059467885634</v>
      </c>
      <c r="W173" s="472">
        <f t="shared" si="373"/>
        <v>-4.4209840983695745</v>
      </c>
      <c r="X173" s="477">
        <f t="shared" si="374"/>
        <v>308.28025477707007</v>
      </c>
      <c r="Y173" s="478">
        <f t="shared" ref="Y173:AA173" si="399">H173*$E173/1000</f>
        <v>8.2542462845010611</v>
      </c>
      <c r="Z173" s="478">
        <f t="shared" si="399"/>
        <v>9.5504417505650299</v>
      </c>
      <c r="AA173" s="478">
        <f t="shared" si="399"/>
        <v>9.8180805476449269</v>
      </c>
      <c r="AB173" s="478">
        <f t="shared" ref="AB173:AF173" si="400">L173*$E173/1000</f>
        <v>6.8354823675625305</v>
      </c>
      <c r="AC173" s="478">
        <f t="shared" si="400"/>
        <v>8.9077694805464898</v>
      </c>
      <c r="AD173" s="478">
        <f t="shared" si="400"/>
        <v>0.70959649437177252</v>
      </c>
      <c r="AE173" s="478">
        <f t="shared" si="400"/>
        <v>1.268643023773951</v>
      </c>
      <c r="AF173" s="478">
        <f t="shared" si="400"/>
        <v>5.6120844385850663</v>
      </c>
      <c r="AG173" s="479">
        <f t="shared" si="377"/>
        <v>4.3089762300820658</v>
      </c>
      <c r="AH173" s="480"/>
      <c r="AI173" s="459">
        <f t="shared" si="378"/>
        <v>228.36459122366523</v>
      </c>
      <c r="AJ173" s="301"/>
      <c r="AK173" s="301"/>
    </row>
    <row r="174" spans="1:37" ht="12.75" hidden="1" customHeight="1">
      <c r="A174" s="447">
        <v>171</v>
      </c>
      <c r="B174" s="460">
        <v>7</v>
      </c>
      <c r="C174" s="483">
        <v>19</v>
      </c>
      <c r="D174" s="472">
        <f>測定日数!F23</f>
        <v>28</v>
      </c>
      <c r="E174" s="473">
        <f>mm!F23</f>
        <v>119.5517766758982</v>
      </c>
      <c r="F174" s="474">
        <f>pH!F23</f>
        <v>5.57</v>
      </c>
      <c r="G174" s="474">
        <f>EC!F23</f>
        <v>0.70941273326015353</v>
      </c>
      <c r="H174" s="475">
        <f>'SO4'!F23</f>
        <v>3.901210435391528</v>
      </c>
      <c r="I174" s="475">
        <f>'NO3'!F23</f>
        <v>6.8697101160783438</v>
      </c>
      <c r="J174" s="475">
        <f>Cl!F23</f>
        <v>23.747523932289514</v>
      </c>
      <c r="K174" s="475">
        <f>H!F23</f>
        <v>2.6915348039269142</v>
      </c>
      <c r="L174" s="475">
        <f>'NH4'!F23</f>
        <v>13.371291096392014</v>
      </c>
      <c r="M174" s="475">
        <f>Na!F23</f>
        <v>17.69477876363942</v>
      </c>
      <c r="N174" s="475">
        <f>K!F23</f>
        <v>1.159117691628206</v>
      </c>
      <c r="O174" s="475">
        <f>Mg!F23</f>
        <v>2.1667643719823775</v>
      </c>
      <c r="P174" s="472">
        <f>Ca!F23</f>
        <v>3.23810392387563</v>
      </c>
      <c r="Q174" s="476">
        <f t="shared" si="367"/>
        <v>2.0578877652225787</v>
      </c>
      <c r="R174" s="473">
        <f t="shared" si="368"/>
        <v>38.419654919150908</v>
      </c>
      <c r="S174" s="475">
        <f t="shared" si="369"/>
        <v>45.726458947302554</v>
      </c>
      <c r="T174" s="475">
        <f t="shared" si="370"/>
        <v>40.477542684373489</v>
      </c>
      <c r="U174" s="475">
        <f t="shared" si="371"/>
        <v>8.68347175218112</v>
      </c>
      <c r="V174" s="475">
        <f t="shared" si="372"/>
        <v>6.0889473383800858</v>
      </c>
      <c r="W174" s="472">
        <f t="shared" si="373"/>
        <v>-4.8231667359558372</v>
      </c>
      <c r="X174" s="477">
        <f t="shared" si="374"/>
        <v>119.5517766758982</v>
      </c>
      <c r="Y174" s="478">
        <f t="shared" ref="Y174:AA174" si="401">H174*$E174/1000</f>
        <v>0.4663966387376115</v>
      </c>
      <c r="Z174" s="478">
        <f t="shared" si="401"/>
        <v>0.82128604962555685</v>
      </c>
      <c r="AA174" s="478">
        <f t="shared" si="401"/>
        <v>2.8390586777586235</v>
      </c>
      <c r="AB174" s="478">
        <f t="shared" ref="AB174:AF174" si="402">L174*$E174/1000</f>
        <v>1.5985616070242841</v>
      </c>
      <c r="AC174" s="478">
        <f t="shared" si="402"/>
        <v>2.1154422390800458</v>
      </c>
      <c r="AD174" s="478">
        <f t="shared" si="402"/>
        <v>0.13857457941061793</v>
      </c>
      <c r="AE174" s="478">
        <f t="shared" si="402"/>
        <v>0.25904053030852997</v>
      </c>
      <c r="AF174" s="478">
        <f t="shared" si="402"/>
        <v>0.38712107716052896</v>
      </c>
      <c r="AG174" s="479">
        <f t="shared" si="377"/>
        <v>0.32177776779447786</v>
      </c>
      <c r="AH174" s="480"/>
      <c r="AI174" s="459">
        <f t="shared" si="378"/>
        <v>84.146113866453462</v>
      </c>
      <c r="AJ174" s="301"/>
      <c r="AK174" s="301"/>
    </row>
    <row r="175" spans="1:37" ht="12.75" hidden="1" customHeight="1">
      <c r="A175" s="447">
        <v>172</v>
      </c>
      <c r="B175" s="460">
        <v>7</v>
      </c>
      <c r="C175" s="483">
        <v>20</v>
      </c>
      <c r="D175" s="472">
        <f>測定日数!F24</f>
        <v>28</v>
      </c>
      <c r="E175" s="473">
        <f>mm!F24</f>
        <v>220.38216560509554</v>
      </c>
      <c r="F175" s="474">
        <f>pH!F24</f>
        <v>5.27</v>
      </c>
      <c r="G175" s="474">
        <f>EC!F24</f>
        <v>0.67</v>
      </c>
      <c r="H175" s="475">
        <f>'SO4'!F24</f>
        <v>4.7</v>
      </c>
      <c r="I175" s="475">
        <f>'NO3'!F24</f>
        <v>7.2</v>
      </c>
      <c r="J175" s="475">
        <f>Cl!F24</f>
        <v>15</v>
      </c>
      <c r="K175" s="475">
        <f>H!F24</f>
        <v>5.3703179637025338</v>
      </c>
      <c r="L175" s="475">
        <f>'NH4'!F24</f>
        <v>12.6</v>
      </c>
      <c r="M175" s="475">
        <f>Na!F24</f>
        <v>5.0999999999999996</v>
      </c>
      <c r="N175" s="475">
        <f>K!F24</f>
        <v>0.1</v>
      </c>
      <c r="O175" s="475">
        <f>Mg!F24</f>
        <v>0.7</v>
      </c>
      <c r="P175" s="472">
        <f>Ca!F24</f>
        <v>3</v>
      </c>
      <c r="Q175" s="476">
        <f t="shared" si="367"/>
        <v>1.0313870761673118</v>
      </c>
      <c r="R175" s="473">
        <f t="shared" si="368"/>
        <v>31.599999999999998</v>
      </c>
      <c r="S175" s="475">
        <f t="shared" si="369"/>
        <v>30.570317963702536</v>
      </c>
      <c r="T175" s="475">
        <f t="shared" si="370"/>
        <v>32.631387076167314</v>
      </c>
      <c r="U175" s="475">
        <f t="shared" si="371"/>
        <v>-1.6562277144836719</v>
      </c>
      <c r="V175" s="475">
        <f t="shared" si="372"/>
        <v>-3.2610973250873281</v>
      </c>
      <c r="W175" s="472">
        <f t="shared" si="373"/>
        <v>-6.2507120074223774</v>
      </c>
      <c r="X175" s="477">
        <f t="shared" si="374"/>
        <v>220.38216560509554</v>
      </c>
      <c r="Y175" s="478">
        <f t="shared" ref="Y175:AA175" si="403">H175*$E175/1000</f>
        <v>1.0357961783439491</v>
      </c>
      <c r="Z175" s="478">
        <f t="shared" si="403"/>
        <v>1.5867515923566879</v>
      </c>
      <c r="AA175" s="478">
        <f t="shared" si="403"/>
        <v>3.3057324840764331</v>
      </c>
      <c r="AB175" s="478">
        <f t="shared" ref="AB175:AF175" si="404">L175*$E175/1000</f>
        <v>2.7768152866242035</v>
      </c>
      <c r="AC175" s="478">
        <f t="shared" si="404"/>
        <v>1.1239490445859872</v>
      </c>
      <c r="AD175" s="478">
        <f t="shared" si="404"/>
        <v>2.2038216560509555E-2</v>
      </c>
      <c r="AE175" s="478">
        <f t="shared" si="404"/>
        <v>0.15426751592356686</v>
      </c>
      <c r="AF175" s="478">
        <f t="shared" si="404"/>
        <v>0.66114649681528659</v>
      </c>
      <c r="AG175" s="479">
        <f t="shared" si="377"/>
        <v>1.1835223028287112</v>
      </c>
      <c r="AH175" s="480"/>
      <c r="AI175" s="459">
        <f t="shared" si="378"/>
        <v>62.17031796370253</v>
      </c>
      <c r="AJ175" s="301"/>
      <c r="AK175" s="301"/>
    </row>
    <row r="176" spans="1:37" ht="12.75" hidden="1" customHeight="1">
      <c r="A176" s="447">
        <v>173</v>
      </c>
      <c r="B176" s="460">
        <v>7</v>
      </c>
      <c r="C176" s="483">
        <v>21</v>
      </c>
      <c r="D176" s="472">
        <f>測定日数!F25</f>
        <v>28</v>
      </c>
      <c r="E176" s="473">
        <f>mm!F25</f>
        <v>140.27118819838739</v>
      </c>
      <c r="F176" s="474">
        <f>pH!F25</f>
        <v>4.6185073511776844</v>
      </c>
      <c r="G176" s="474">
        <f>EC!F25</f>
        <v>1.6927821972497412</v>
      </c>
      <c r="H176" s="475">
        <f>'SO4'!F25</f>
        <v>16.389732043168024</v>
      </c>
      <c r="I176" s="475">
        <f>'NO3'!F25</f>
        <v>14.993622349998743</v>
      </c>
      <c r="J176" s="475">
        <f>Cl!F25</f>
        <v>20.484734869767518</v>
      </c>
      <c r="K176" s="475">
        <f>H!F25</f>
        <v>24.070917745557441</v>
      </c>
      <c r="L176" s="475">
        <f>'NH4'!F25</f>
        <v>13.11625830693306</v>
      </c>
      <c r="M176" s="475">
        <f>Na!F25</f>
        <v>11.832912238788856</v>
      </c>
      <c r="N176" s="475">
        <f>K!F25</f>
        <v>0.85132816125922572</v>
      </c>
      <c r="O176" s="475">
        <f>Mg!F25</f>
        <v>1.86369904884702</v>
      </c>
      <c r="P176" s="472">
        <f>Ca!F25</f>
        <v>2.5627438011748205</v>
      </c>
      <c r="Q176" s="476">
        <f t="shared" si="367"/>
        <v>0.23010657928463121</v>
      </c>
      <c r="R176" s="473">
        <f t="shared" si="368"/>
        <v>68.257821306102315</v>
      </c>
      <c r="S176" s="475">
        <f t="shared" si="369"/>
        <v>58.724302152582254</v>
      </c>
      <c r="T176" s="475">
        <f t="shared" si="370"/>
        <v>68.487927885386938</v>
      </c>
      <c r="U176" s="475">
        <f t="shared" si="371"/>
        <v>-7.5077647891294923</v>
      </c>
      <c r="V176" s="475">
        <f t="shared" si="372"/>
        <v>-7.6750684504866564</v>
      </c>
      <c r="W176" s="472">
        <f t="shared" si="373"/>
        <v>-3.4473060673381415</v>
      </c>
      <c r="X176" s="477">
        <f t="shared" si="374"/>
        <v>140.27118819838739</v>
      </c>
      <c r="Y176" s="478">
        <f t="shared" ref="Y176:AA176" si="405">H176*$E176/1000</f>
        <v>2.2990071879483622</v>
      </c>
      <c r="Z176" s="478">
        <f t="shared" si="405"/>
        <v>2.1031732224322215</v>
      </c>
      <c r="AA176" s="478">
        <f t="shared" si="405"/>
        <v>2.8734181001112282</v>
      </c>
      <c r="AB176" s="478">
        <f t="shared" ref="AB176:AF176" si="406">L176*$E176/1000</f>
        <v>1.8398331374304693</v>
      </c>
      <c r="AC176" s="478">
        <f t="shared" si="406"/>
        <v>1.6598166595821531</v>
      </c>
      <c r="AD176" s="478">
        <f t="shared" si="406"/>
        <v>0.11941681272657995</v>
      </c>
      <c r="AE176" s="478">
        <f t="shared" si="406"/>
        <v>0.26142328002597592</v>
      </c>
      <c r="AF176" s="478">
        <f t="shared" si="406"/>
        <v>0.35947911803884391</v>
      </c>
      <c r="AG176" s="479">
        <f t="shared" si="377"/>
        <v>3.3764562331949906</v>
      </c>
      <c r="AH176" s="480"/>
      <c r="AI176" s="459">
        <f t="shared" si="378"/>
        <v>126.98212345868457</v>
      </c>
      <c r="AJ176" s="301"/>
      <c r="AK176" s="301"/>
    </row>
    <row r="177" spans="1:37" ht="12.75" hidden="1" customHeight="1">
      <c r="A177" s="447">
        <v>174</v>
      </c>
      <c r="B177" s="460">
        <v>7</v>
      </c>
      <c r="C177" s="483">
        <v>22</v>
      </c>
      <c r="D177" s="472">
        <f>測定日数!F26</f>
        <v>28</v>
      </c>
      <c r="E177" s="473">
        <f>mm!F26</f>
        <v>62.2</v>
      </c>
      <c r="F177" s="474">
        <f>pH!F26</f>
        <v>5.0199999999999996</v>
      </c>
      <c r="G177" s="474">
        <f>EC!F26</f>
        <v>2</v>
      </c>
      <c r="H177" s="475">
        <f>'SO4'!F26</f>
        <v>32.9</v>
      </c>
      <c r="I177" s="475">
        <f>'NO3'!F26</f>
        <v>36.700000000000003</v>
      </c>
      <c r="J177" s="475">
        <f>Cl!F26</f>
        <v>21.3</v>
      </c>
      <c r="K177" s="475">
        <f>H!F26</f>
        <v>9.5499258602143726</v>
      </c>
      <c r="L177" s="475">
        <f>'NH4'!F26</f>
        <v>71.599999999999994</v>
      </c>
      <c r="M177" s="475">
        <f>Na!F26</f>
        <v>13.3</v>
      </c>
      <c r="N177" s="475">
        <f>K!F26</f>
        <v>1.8</v>
      </c>
      <c r="O177" s="475">
        <f>Mg!F26</f>
        <v>2.8</v>
      </c>
      <c r="P177" s="472">
        <f>Ca!F26</f>
        <v>15.3</v>
      </c>
      <c r="Q177" s="476">
        <f t="shared" si="367"/>
        <v>0.57999157519612554</v>
      </c>
      <c r="R177" s="473">
        <f t="shared" si="368"/>
        <v>123.79999999999998</v>
      </c>
      <c r="S177" s="475">
        <f t="shared" si="369"/>
        <v>132.44992586021436</v>
      </c>
      <c r="T177" s="475">
        <f t="shared" si="370"/>
        <v>124.37999157519613</v>
      </c>
      <c r="U177" s="475">
        <f t="shared" si="371"/>
        <v>3.3755818001418505</v>
      </c>
      <c r="V177" s="475">
        <f t="shared" si="372"/>
        <v>3.1421317133147939</v>
      </c>
      <c r="W177" s="472">
        <f t="shared" si="373"/>
        <v>2.5399052708704315</v>
      </c>
      <c r="X177" s="477">
        <f t="shared" si="374"/>
        <v>62.2</v>
      </c>
      <c r="Y177" s="478">
        <f t="shared" ref="Y177:AA177" si="407">H177*$E177/1000</f>
        <v>2.0463800000000001</v>
      </c>
      <c r="Z177" s="478">
        <f t="shared" si="407"/>
        <v>2.2827400000000004</v>
      </c>
      <c r="AA177" s="478">
        <f t="shared" si="407"/>
        <v>1.3248600000000001</v>
      </c>
      <c r="AB177" s="478">
        <f t="shared" ref="AB177:AF177" si="408">L177*$E177/1000</f>
        <v>4.4535199999999993</v>
      </c>
      <c r="AC177" s="478">
        <f t="shared" si="408"/>
        <v>0.82726000000000011</v>
      </c>
      <c r="AD177" s="478">
        <f t="shared" si="408"/>
        <v>0.11196</v>
      </c>
      <c r="AE177" s="478">
        <f t="shared" si="408"/>
        <v>0.17416000000000001</v>
      </c>
      <c r="AF177" s="478">
        <f t="shared" si="408"/>
        <v>0.95166000000000006</v>
      </c>
      <c r="AG177" s="479">
        <f t="shared" si="377"/>
        <v>0.59400538850533402</v>
      </c>
      <c r="AH177" s="480"/>
      <c r="AI177" s="459">
        <f t="shared" si="378"/>
        <v>256.24992586021438</v>
      </c>
      <c r="AJ177" s="301"/>
      <c r="AK177" s="301"/>
    </row>
    <row r="178" spans="1:37" ht="12.75" hidden="1" customHeight="1">
      <c r="A178" s="447">
        <v>175</v>
      </c>
      <c r="B178" s="460">
        <v>7</v>
      </c>
      <c r="C178" s="483">
        <v>23</v>
      </c>
      <c r="D178" s="472">
        <f>測定日数!F27</f>
        <v>28</v>
      </c>
      <c r="E178" s="473">
        <f>mm!F27</f>
        <v>99.535501409671355</v>
      </c>
      <c r="F178" s="474">
        <f>pH!F27</f>
        <v>4.9358027934911304</v>
      </c>
      <c r="G178" s="474">
        <f>EC!F27</f>
        <v>1.5198688839142949</v>
      </c>
      <c r="H178" s="475">
        <f>'SO4'!F27</f>
        <v>22.118278197435629</v>
      </c>
      <c r="I178" s="475">
        <f>'NO3'!F27</f>
        <v>25.840504489640736</v>
      </c>
      <c r="J178" s="475">
        <f>Cl!F27</f>
        <v>10.175445401825764</v>
      </c>
      <c r="K178" s="475">
        <f>H!F27</f>
        <v>11.593036587855154</v>
      </c>
      <c r="L178" s="475">
        <f>'NH4'!F27</f>
        <v>45.187753895156753</v>
      </c>
      <c r="M178" s="475">
        <f>Na!F27</f>
        <v>7.9500924540960156</v>
      </c>
      <c r="N178" s="475">
        <f>K!F27</f>
        <v>3.2601948052479148</v>
      </c>
      <c r="O178" s="475">
        <f>Mg!F27</f>
        <v>1.9483826647242057</v>
      </c>
      <c r="P178" s="472">
        <f>Ca!F27</f>
        <v>5.5034638111050036</v>
      </c>
      <c r="Q178" s="476">
        <f t="shared" si="367"/>
        <v>0.4777761633629678</v>
      </c>
      <c r="R178" s="473">
        <f t="shared" si="368"/>
        <v>80.252506286337763</v>
      </c>
      <c r="S178" s="475">
        <f t="shared" si="369"/>
        <v>82.894770694014269</v>
      </c>
      <c r="T178" s="475">
        <f t="shared" si="370"/>
        <v>80.730282449700724</v>
      </c>
      <c r="U178" s="475">
        <f t="shared" si="371"/>
        <v>1.6195577741666609</v>
      </c>
      <c r="V178" s="475">
        <f t="shared" si="372"/>
        <v>1.3228342498458563</v>
      </c>
      <c r="W178" s="472">
        <f t="shared" si="373"/>
        <v>-0.51771469920301783</v>
      </c>
      <c r="X178" s="477">
        <f t="shared" si="374"/>
        <v>99.535501409671355</v>
      </c>
      <c r="Y178" s="478">
        <f t="shared" ref="Y178:AA178" si="409">H178*$E178/1000</f>
        <v>2.2015539107003574</v>
      </c>
      <c r="Z178" s="478">
        <f t="shared" si="409"/>
        <v>2.5720475710552546</v>
      </c>
      <c r="AA178" s="478">
        <f t="shared" si="409"/>
        <v>1.0128180601374621</v>
      </c>
      <c r="AB178" s="478">
        <f t="shared" ref="AB178:AF178" si="410">L178*$E178/1000</f>
        <v>4.4977857415312572</v>
      </c>
      <c r="AC178" s="478">
        <f t="shared" si="410"/>
        <v>0.79131643867169155</v>
      </c>
      <c r="AD178" s="478">
        <f t="shared" si="410"/>
        <v>0.32450512463355702</v>
      </c>
      <c r="AE178" s="478">
        <f t="shared" si="410"/>
        <v>0.19393324547123542</v>
      </c>
      <c r="AF178" s="478">
        <f t="shared" si="410"/>
        <v>0.54779002992831738</v>
      </c>
      <c r="AG178" s="479">
        <f t="shared" si="377"/>
        <v>1.1539187096328283</v>
      </c>
      <c r="AH178" s="480"/>
      <c r="AI178" s="459">
        <f t="shared" si="378"/>
        <v>163.14727698035205</v>
      </c>
      <c r="AJ178" s="301"/>
      <c r="AK178" s="301"/>
    </row>
    <row r="179" spans="1:37" ht="12.75" hidden="1" customHeight="1">
      <c r="A179" s="447">
        <v>176</v>
      </c>
      <c r="B179" s="460">
        <v>7</v>
      </c>
      <c r="C179" s="483">
        <v>24</v>
      </c>
      <c r="D179" s="472">
        <f>測定日数!F28</f>
        <v>28</v>
      </c>
      <c r="E179" s="473">
        <f>mm!F28</f>
        <v>124.06110757479313</v>
      </c>
      <c r="F179" s="474">
        <f>pH!F28</f>
        <v>4.6555445548699073</v>
      </c>
      <c r="G179" s="474">
        <f>EC!F28</f>
        <v>2.4056618778860956</v>
      </c>
      <c r="H179" s="475">
        <f>'SO4'!F28</f>
        <v>30.800347439768224</v>
      </c>
      <c r="I179" s="475">
        <f>'NO3'!F28</f>
        <v>30.482512916659115</v>
      </c>
      <c r="J179" s="475">
        <f>Cl!F28</f>
        <v>11.299563408525295</v>
      </c>
      <c r="K179" s="475">
        <f>H!F28</f>
        <v>22.103214847374531</v>
      </c>
      <c r="L179" s="475">
        <f>'NH4'!F28</f>
        <v>61.049841922459535</v>
      </c>
      <c r="M179" s="475">
        <f>Na!F28</f>
        <v>10.582600997020368</v>
      </c>
      <c r="N179" s="475">
        <f>K!F28</f>
        <v>3.5177066342632268</v>
      </c>
      <c r="O179" s="475">
        <f>Mg!F28</f>
        <v>2.1093438230431563</v>
      </c>
      <c r="P179" s="472">
        <f>Ca!F28</f>
        <v>4.2616153019768568</v>
      </c>
      <c r="Q179" s="476">
        <f t="shared" si="367"/>
        <v>0.25059144477030082</v>
      </c>
      <c r="R179" s="473">
        <f t="shared" si="368"/>
        <v>103.38277120472085</v>
      </c>
      <c r="S179" s="475">
        <f t="shared" si="369"/>
        <v>109.99528265115769</v>
      </c>
      <c r="T179" s="475">
        <f t="shared" si="370"/>
        <v>103.63336264949118</v>
      </c>
      <c r="U179" s="475">
        <f t="shared" si="371"/>
        <v>3.0989651123648896</v>
      </c>
      <c r="V179" s="475">
        <f t="shared" si="372"/>
        <v>2.9780275920923955</v>
      </c>
      <c r="W179" s="472">
        <f t="shared" si="373"/>
        <v>-5.1281523560707347</v>
      </c>
      <c r="X179" s="477">
        <f t="shared" si="374"/>
        <v>124.06110757479313</v>
      </c>
      <c r="Y179" s="478">
        <f t="shared" ref="Y179:AA179" si="411">H179*$E179/1000</f>
        <v>3.8211252170660894</v>
      </c>
      <c r="Z179" s="478">
        <f t="shared" si="411"/>
        <v>3.7816943141036674</v>
      </c>
      <c r="AA179" s="478">
        <f t="shared" si="411"/>
        <v>1.4018363515732526</v>
      </c>
      <c r="AB179" s="478">
        <f t="shared" ref="AB179:AF179" si="412">L179*$E179/1000</f>
        <v>7.5739110061663677</v>
      </c>
      <c r="AC179" s="478">
        <f t="shared" si="412"/>
        <v>1.3128892007124568</v>
      </c>
      <c r="AD179" s="478">
        <f t="shared" si="412"/>
        <v>0.43641058116989362</v>
      </c>
      <c r="AE179" s="478">
        <f t="shared" si="412"/>
        <v>0.26168753094278241</v>
      </c>
      <c r="AF179" s="478">
        <f t="shared" si="412"/>
        <v>0.52870071442093536</v>
      </c>
      <c r="AG179" s="479">
        <f t="shared" si="377"/>
        <v>2.7421493149288962</v>
      </c>
      <c r="AH179" s="480"/>
      <c r="AI179" s="459">
        <f t="shared" si="378"/>
        <v>213.37805385587853</v>
      </c>
      <c r="AJ179" s="301"/>
      <c r="AK179" s="301"/>
    </row>
    <row r="180" spans="1:37" ht="12.75" hidden="1" customHeight="1">
      <c r="A180" s="447">
        <v>177</v>
      </c>
      <c r="B180" s="460">
        <v>7</v>
      </c>
      <c r="C180" s="483">
        <v>25</v>
      </c>
      <c r="D180" s="472">
        <f>測定日数!F29</f>
        <v>28</v>
      </c>
      <c r="E180" s="473">
        <f>mm!F29</f>
        <v>65.159235668789805</v>
      </c>
      <c r="F180" s="474">
        <f>pH!F29</f>
        <v>5.05</v>
      </c>
      <c r="G180" s="474">
        <f>EC!F29</f>
        <v>0.81</v>
      </c>
      <c r="H180" s="475">
        <f>'SO4'!F29</f>
        <v>16.5</v>
      </c>
      <c r="I180" s="475">
        <f>'NO3'!F29</f>
        <v>11.4</v>
      </c>
      <c r="J180" s="475">
        <f>Cl!F29</f>
        <v>10.199999999999999</v>
      </c>
      <c r="K180" s="475">
        <f>H!F29</f>
        <v>8.9125093813374612</v>
      </c>
      <c r="L180" s="475">
        <f>'NH4'!F29</f>
        <v>11.6</v>
      </c>
      <c r="M180" s="475">
        <f>Na!F29</f>
        <v>7.7</v>
      </c>
      <c r="N180" s="475">
        <f>K!F29</f>
        <v>0.8</v>
      </c>
      <c r="O180" s="475">
        <f>Mg!F29</f>
        <v>6.9</v>
      </c>
      <c r="P180" s="472">
        <f>Ca!F29</f>
        <v>11.3</v>
      </c>
      <c r="Q180" s="476">
        <f t="shared" si="367"/>
        <v>0.62147216969781782</v>
      </c>
      <c r="R180" s="473">
        <f t="shared" si="368"/>
        <v>54.599999999999994</v>
      </c>
      <c r="S180" s="475">
        <f t="shared" si="369"/>
        <v>65.412509381337458</v>
      </c>
      <c r="T180" s="475">
        <f t="shared" si="370"/>
        <v>55.221472169697812</v>
      </c>
      <c r="U180" s="475">
        <f t="shared" si="371"/>
        <v>9.0094852920547819</v>
      </c>
      <c r="V180" s="475">
        <f t="shared" si="372"/>
        <v>8.4478992408355822</v>
      </c>
      <c r="W180" s="472">
        <f t="shared" si="373"/>
        <v>13.986508074244853</v>
      </c>
      <c r="X180" s="477">
        <f t="shared" si="374"/>
        <v>65.159235668789805</v>
      </c>
      <c r="Y180" s="478">
        <f t="shared" ref="Y180:AA180" si="413">H180*$E180/1000</f>
        <v>1.0751273885350316</v>
      </c>
      <c r="Z180" s="478">
        <f t="shared" si="413"/>
        <v>0.74281528662420382</v>
      </c>
      <c r="AA180" s="478">
        <f t="shared" si="413"/>
        <v>0.66462420382165599</v>
      </c>
      <c r="AB180" s="478">
        <f t="shared" ref="AB180:AF180" si="414">L180*$E180/1000</f>
        <v>0.75584713375796175</v>
      </c>
      <c r="AC180" s="478">
        <f t="shared" si="414"/>
        <v>0.50172611464968153</v>
      </c>
      <c r="AD180" s="478">
        <f t="shared" si="414"/>
        <v>5.2127388535031849E-2</v>
      </c>
      <c r="AE180" s="478">
        <f t="shared" si="414"/>
        <v>0.44959872611464963</v>
      </c>
      <c r="AF180" s="478">
        <f t="shared" si="414"/>
        <v>0.73629936305732491</v>
      </c>
      <c r="AG180" s="479">
        <f t="shared" si="377"/>
        <v>0.58073229917886759</v>
      </c>
      <c r="AH180" s="480"/>
      <c r="AI180" s="459">
        <f t="shared" si="378"/>
        <v>120.01250938133745</v>
      </c>
      <c r="AJ180" s="301"/>
      <c r="AK180" s="301"/>
    </row>
    <row r="181" spans="1:37" ht="12.75" hidden="1" customHeight="1">
      <c r="A181" s="447">
        <v>178</v>
      </c>
      <c r="B181" s="460">
        <v>7</v>
      </c>
      <c r="C181" s="483">
        <v>26</v>
      </c>
      <c r="D181" s="472">
        <f>測定日数!F30</f>
        <v>28</v>
      </c>
      <c r="E181" s="473">
        <f>mm!F30</f>
        <v>366.51814131126673</v>
      </c>
      <c r="F181" s="474">
        <f>pH!F30</f>
        <v>4.5</v>
      </c>
      <c r="G181" s="474">
        <f>EC!F30</f>
        <v>2.2200000000000002</v>
      </c>
      <c r="H181" s="475">
        <f>'SO4'!F30</f>
        <v>21.2</v>
      </c>
      <c r="I181" s="475">
        <f>'NO3'!F30</f>
        <v>28.7</v>
      </c>
      <c r="J181" s="475">
        <f>Cl!F30</f>
        <v>12.4</v>
      </c>
      <c r="K181" s="475">
        <f>H!F30</f>
        <v>31.622776601683803</v>
      </c>
      <c r="L181" s="475">
        <f>'NH4'!F30</f>
        <v>38</v>
      </c>
      <c r="M181" s="475">
        <f>Na!F30</f>
        <v>9.1</v>
      </c>
      <c r="N181" s="475">
        <f>K!F30</f>
        <v>2.2999999999999998</v>
      </c>
      <c r="O181" s="475">
        <f>Mg!F30</f>
        <v>1.2</v>
      </c>
      <c r="P181" s="472">
        <f>Ca!F30</f>
        <v>4.8</v>
      </c>
      <c r="Q181" s="476">
        <f t="shared" si="367"/>
        <v>0.17515465553322163</v>
      </c>
      <c r="R181" s="473">
        <f t="shared" si="368"/>
        <v>83.5</v>
      </c>
      <c r="S181" s="475">
        <f t="shared" si="369"/>
        <v>93.022776601683788</v>
      </c>
      <c r="T181" s="475">
        <f t="shared" si="370"/>
        <v>83.67515465553322</v>
      </c>
      <c r="U181" s="475">
        <f t="shared" si="371"/>
        <v>5.3946446940224213</v>
      </c>
      <c r="V181" s="475">
        <f t="shared" si="372"/>
        <v>5.2901705637647494</v>
      </c>
      <c r="W181" s="472">
        <f t="shared" si="373"/>
        <v>-1.4425519809438794</v>
      </c>
      <c r="X181" s="477">
        <f t="shared" si="374"/>
        <v>366.51814131126673</v>
      </c>
      <c r="Y181" s="478">
        <f t="shared" ref="Y181:AA181" si="415">H181*$E181/1000</f>
        <v>7.7701845957988542</v>
      </c>
      <c r="Z181" s="478">
        <f t="shared" si="415"/>
        <v>10.519070655633355</v>
      </c>
      <c r="AA181" s="478">
        <f t="shared" si="415"/>
        <v>4.5448249522597077</v>
      </c>
      <c r="AB181" s="478">
        <f t="shared" ref="AB181:AF181" si="416">L181*$E181/1000</f>
        <v>13.927689369828137</v>
      </c>
      <c r="AC181" s="478">
        <f t="shared" si="416"/>
        <v>3.3353150859325269</v>
      </c>
      <c r="AD181" s="478">
        <f t="shared" si="416"/>
        <v>0.84299172501591335</v>
      </c>
      <c r="AE181" s="478">
        <f t="shared" si="416"/>
        <v>0.43982176957352004</v>
      </c>
      <c r="AF181" s="478">
        <f t="shared" si="416"/>
        <v>1.7592870782940802</v>
      </c>
      <c r="AG181" s="479">
        <f t="shared" si="377"/>
        <v>11.590321303150564</v>
      </c>
      <c r="AH181" s="480"/>
      <c r="AI181" s="459">
        <f t="shared" si="378"/>
        <v>176.5227766016838</v>
      </c>
      <c r="AJ181" s="301"/>
      <c r="AK181" s="301"/>
    </row>
    <row r="182" spans="1:37" ht="12.75" hidden="1" customHeight="1">
      <c r="A182" s="447">
        <v>179</v>
      </c>
      <c r="B182" s="460">
        <v>7</v>
      </c>
      <c r="C182" s="483">
        <v>27</v>
      </c>
      <c r="D182" s="472">
        <f>測定日数!F31</f>
        <v>28</v>
      </c>
      <c r="E182" s="473">
        <f>mm!F31</f>
        <v>83.917197452229303</v>
      </c>
      <c r="F182" s="474">
        <f>pH!F31</f>
        <v>6.1144482305976133</v>
      </c>
      <c r="G182" s="474">
        <f>EC!F31</f>
        <v>0.88402277039848198</v>
      </c>
      <c r="H182" s="475">
        <f>'SO4'!F31</f>
        <v>6.864136622390892</v>
      </c>
      <c r="I182" s="475">
        <f>'NO3'!F31</f>
        <v>13.748387096774191</v>
      </c>
      <c r="J182" s="475">
        <f>Cl!F31</f>
        <v>27.860910815939278</v>
      </c>
      <c r="K182" s="475">
        <f>H!F31</f>
        <v>0.76833703864965863</v>
      </c>
      <c r="L182" s="475">
        <f>'NH4'!F31</f>
        <v>8.2702087286527526</v>
      </c>
      <c r="M182" s="475">
        <f>Na!F31</f>
        <v>24.298292220113851</v>
      </c>
      <c r="N182" s="475">
        <f>K!F31</f>
        <v>1.5599620493358632</v>
      </c>
      <c r="O182" s="475">
        <f>Mg!F31</f>
        <v>4.2531309297912721</v>
      </c>
      <c r="P182" s="472">
        <f>Ca!F31</f>
        <v>5.0102466793168876</v>
      </c>
      <c r="Q182" s="476">
        <f t="shared" si="367"/>
        <v>7.2089151818145378</v>
      </c>
      <c r="R182" s="473">
        <f t="shared" si="368"/>
        <v>55.337571157495255</v>
      </c>
      <c r="S182" s="475">
        <f t="shared" si="369"/>
        <v>53.423555254968441</v>
      </c>
      <c r="T182" s="475">
        <f t="shared" si="370"/>
        <v>62.546486339309794</v>
      </c>
      <c r="U182" s="475">
        <f t="shared" si="371"/>
        <v>-1.7598345711023022</v>
      </c>
      <c r="V182" s="475">
        <f t="shared" si="372"/>
        <v>-7.8666274142230401</v>
      </c>
      <c r="W182" s="472">
        <f t="shared" si="373"/>
        <v>-8.4128800691567598</v>
      </c>
      <c r="X182" s="477">
        <f t="shared" si="374"/>
        <v>83.917197452229303</v>
      </c>
      <c r="Y182" s="478">
        <f t="shared" ref="Y182:AA182" si="417">H182*$E182/1000</f>
        <v>0.57601910828025482</v>
      </c>
      <c r="Z182" s="478">
        <f t="shared" si="417"/>
        <v>1.1537261146496816</v>
      </c>
      <c r="AA182" s="478">
        <f t="shared" si="417"/>
        <v>2.3380095541401276</v>
      </c>
      <c r="AB182" s="478">
        <f t="shared" ref="AB182:AF182" si="418">L182*$E182/1000</f>
        <v>0.69401273885350323</v>
      </c>
      <c r="AC182" s="478">
        <f t="shared" si="418"/>
        <v>2.039044585987261</v>
      </c>
      <c r="AD182" s="478">
        <f t="shared" si="418"/>
        <v>0.13090764331210189</v>
      </c>
      <c r="AE182" s="478">
        <f t="shared" si="418"/>
        <v>0.35691082802547774</v>
      </c>
      <c r="AF182" s="478">
        <f t="shared" si="418"/>
        <v>0.42044585987261146</v>
      </c>
      <c r="AG182" s="479">
        <f t="shared" si="377"/>
        <v>6.4476690982224541E-2</v>
      </c>
      <c r="AH182" s="480"/>
      <c r="AI182" s="459">
        <f t="shared" si="378"/>
        <v>108.7611264124637</v>
      </c>
      <c r="AJ182" s="301"/>
      <c r="AK182" s="301"/>
    </row>
    <row r="183" spans="1:37" ht="12.75" hidden="1" customHeight="1">
      <c r="A183" s="447">
        <v>180</v>
      </c>
      <c r="B183" s="460">
        <v>7</v>
      </c>
      <c r="C183" s="483">
        <v>28</v>
      </c>
      <c r="D183" s="472">
        <f>測定日数!F32</f>
        <v>28</v>
      </c>
      <c r="E183" s="473">
        <f>mm!F32</f>
        <v>26.114649681528661</v>
      </c>
      <c r="F183" s="474">
        <f>pH!F32</f>
        <v>5.03</v>
      </c>
      <c r="G183" s="474">
        <f>EC!F32</f>
        <v>2.0499999999999998</v>
      </c>
      <c r="H183" s="475">
        <f>'SO4'!F32</f>
        <v>26.46</v>
      </c>
      <c r="I183" s="475">
        <f>'NO3'!F32</f>
        <v>18.84</v>
      </c>
      <c r="J183" s="475">
        <f>Cl!F32</f>
        <v>28.61</v>
      </c>
      <c r="K183" s="475">
        <f>H!F32</f>
        <v>9.3325430079699068</v>
      </c>
      <c r="L183" s="475">
        <f>'NH4'!F32</f>
        <v>50.06</v>
      </c>
      <c r="M183" s="475">
        <f>Na!F32</f>
        <v>28.96</v>
      </c>
      <c r="N183" s="475">
        <f>K!F32</f>
        <v>2.1</v>
      </c>
      <c r="O183" s="475">
        <f>Mg!F32</f>
        <v>5.68</v>
      </c>
      <c r="P183" s="472">
        <f>Ca!F32</f>
        <v>12.37</v>
      </c>
      <c r="Q183" s="476">
        <f t="shared" si="367"/>
        <v>0.59350131448007226</v>
      </c>
      <c r="R183" s="473">
        <f t="shared" si="368"/>
        <v>100.37</v>
      </c>
      <c r="S183" s="475">
        <f t="shared" si="369"/>
        <v>126.55254300796992</v>
      </c>
      <c r="T183" s="475">
        <f t="shared" si="370"/>
        <v>100.96350131448008</v>
      </c>
      <c r="U183" s="475">
        <f t="shared" si="371"/>
        <v>11.538096947490287</v>
      </c>
      <c r="V183" s="475">
        <f t="shared" si="372"/>
        <v>11.247137216056482</v>
      </c>
      <c r="W183" s="472">
        <f t="shared" si="373"/>
        <v>-5.4071576305136011</v>
      </c>
      <c r="X183" s="477">
        <f t="shared" si="374"/>
        <v>26.114649681528661</v>
      </c>
      <c r="Y183" s="478">
        <f t="shared" ref="Y183:AA183" si="419">H183*$E183/1000</f>
        <v>0.69099363057324847</v>
      </c>
      <c r="Z183" s="478">
        <f t="shared" si="419"/>
        <v>0.49199999999999994</v>
      </c>
      <c r="AA183" s="478">
        <f t="shared" si="419"/>
        <v>0.74714012738853497</v>
      </c>
      <c r="AB183" s="478">
        <f t="shared" ref="AB183:AF183" si="420">L183*$E183/1000</f>
        <v>1.3072993630573249</v>
      </c>
      <c r="AC183" s="478">
        <f t="shared" si="420"/>
        <v>0.75628025477707006</v>
      </c>
      <c r="AD183" s="478">
        <f t="shared" si="420"/>
        <v>5.4840764331210191E-2</v>
      </c>
      <c r="AE183" s="478">
        <f t="shared" si="420"/>
        <v>0.14833121019108278</v>
      </c>
      <c r="AF183" s="478">
        <f t="shared" si="420"/>
        <v>0.32303821656050952</v>
      </c>
      <c r="AG183" s="479">
        <f t="shared" si="377"/>
        <v>0.24371609129093386</v>
      </c>
      <c r="AH183" s="480"/>
      <c r="AI183" s="459">
        <f t="shared" si="378"/>
        <v>226.92254300796992</v>
      </c>
      <c r="AJ183" s="301"/>
      <c r="AK183" s="301"/>
    </row>
    <row r="184" spans="1:37" ht="12.75" hidden="1" customHeight="1">
      <c r="A184" s="447">
        <v>181</v>
      </c>
      <c r="B184" s="460">
        <v>7</v>
      </c>
      <c r="C184" s="483">
        <v>29</v>
      </c>
      <c r="D184" s="472">
        <f>測定日数!F33</f>
        <v>28</v>
      </c>
      <c r="E184" s="473">
        <f>mm!F33</f>
        <v>24.819353811873313</v>
      </c>
      <c r="F184" s="474">
        <f>pH!F33</f>
        <v>4.7620358764428952</v>
      </c>
      <c r="G184" s="474">
        <f>EC!F33</f>
        <v>2.7239018087855298</v>
      </c>
      <c r="H184" s="475">
        <f>'SO4'!F33</f>
        <v>26.789333256001473</v>
      </c>
      <c r="I184" s="475">
        <f>'NO3'!F33</f>
        <v>49.556045367206401</v>
      </c>
      <c r="J184" s="475">
        <f>Cl!F33</f>
        <v>54.772359192796472</v>
      </c>
      <c r="K184" s="475">
        <f>H!F33</f>
        <v>17.296734674742272</v>
      </c>
      <c r="L184" s="475">
        <f>'NH4'!F33</f>
        <v>54.633803666029941</v>
      </c>
      <c r="M184" s="475">
        <f>Na!F33</f>
        <v>42.660475387958556</v>
      </c>
      <c r="N184" s="475">
        <f>K!F33</f>
        <v>2.3733110019690833</v>
      </c>
      <c r="O184" s="475">
        <f>Mg!F33</f>
        <v>6.3768115942028984</v>
      </c>
      <c r="P184" s="472">
        <f>Ca!F33</f>
        <v>10.390140585828471</v>
      </c>
      <c r="Q184" s="476">
        <f t="shared" si="367"/>
        <v>0.3202267160147948</v>
      </c>
      <c r="R184" s="473">
        <f t="shared" si="368"/>
        <v>157.90707107200583</v>
      </c>
      <c r="S184" s="475">
        <f t="shared" si="369"/>
        <v>150.49822909076261</v>
      </c>
      <c r="T184" s="475">
        <f t="shared" si="370"/>
        <v>158.22729778802062</v>
      </c>
      <c r="U184" s="475">
        <f t="shared" si="371"/>
        <v>-2.4023069568950439</v>
      </c>
      <c r="V184" s="475">
        <f t="shared" si="372"/>
        <v>-2.5035405317464163</v>
      </c>
      <c r="W184" s="472">
        <f t="shared" si="373"/>
        <v>-1.7404191182262021</v>
      </c>
      <c r="X184" s="477">
        <f t="shared" si="374"/>
        <v>24.819353811873313</v>
      </c>
      <c r="Y184" s="478">
        <f t="shared" ref="Y184:AA184" si="421">H184*$E184/1000</f>
        <v>0.6648939404648847</v>
      </c>
      <c r="Z184" s="478">
        <f t="shared" si="421"/>
        <v>1.2299490234859412</v>
      </c>
      <c r="AA184" s="478">
        <f t="shared" si="421"/>
        <v>1.3594145619170275</v>
      </c>
      <c r="AB184" s="478">
        <f t="shared" ref="AB184:AF184" si="422">L184*$E184/1000</f>
        <v>1.3559757032756183</v>
      </c>
      <c r="AC184" s="478">
        <f t="shared" si="422"/>
        <v>1.0588054324364569</v>
      </c>
      <c r="AD184" s="478">
        <f t="shared" si="422"/>
        <v>5.8904045463482241E-2</v>
      </c>
      <c r="AE184" s="478">
        <f t="shared" si="422"/>
        <v>0.15826834314817764</v>
      </c>
      <c r="AF184" s="478">
        <f t="shared" si="422"/>
        <v>0.25787657535478148</v>
      </c>
      <c r="AG184" s="479">
        <f t="shared" si="377"/>
        <v>0.42929377768252591</v>
      </c>
      <c r="AH184" s="480"/>
      <c r="AI184" s="459">
        <f t="shared" si="378"/>
        <v>308.40530016276841</v>
      </c>
      <c r="AJ184" s="301"/>
      <c r="AK184" s="301"/>
    </row>
    <row r="185" spans="1:37" ht="12.75" hidden="1" customHeight="1">
      <c r="A185" s="447">
        <v>182</v>
      </c>
      <c r="B185" s="460">
        <v>7</v>
      </c>
      <c r="C185" s="483">
        <v>30</v>
      </c>
      <c r="D185" s="472">
        <f>測定日数!F34</f>
        <v>28</v>
      </c>
      <c r="E185" s="473">
        <f>mm!F34</f>
        <v>80.159235668789805</v>
      </c>
      <c r="F185" s="474">
        <f>pH!F34</f>
        <v>4.9000000000000004</v>
      </c>
      <c r="G185" s="474">
        <f>EC!F34</f>
        <v>1.43</v>
      </c>
      <c r="H185" s="475">
        <f>'SO4'!F34</f>
        <v>20.45</v>
      </c>
      <c r="I185" s="475">
        <f>'NO3'!F34</f>
        <v>19.829999999999998</v>
      </c>
      <c r="J185" s="475">
        <f>Cl!F34</f>
        <v>6.94</v>
      </c>
      <c r="K185" s="475">
        <f>H!F34</f>
        <v>12.589254117941662</v>
      </c>
      <c r="L185" s="475">
        <f>'NH4'!F34</f>
        <v>35.43</v>
      </c>
      <c r="M185" s="475">
        <f>Na!F34</f>
        <v>8.36</v>
      </c>
      <c r="N185" s="475">
        <f>K!F34</f>
        <v>1.61</v>
      </c>
      <c r="O185" s="475">
        <f>Mg!F34</f>
        <v>1.0900000000000001</v>
      </c>
      <c r="P185" s="472">
        <f>Ca!F34</f>
        <v>3.45</v>
      </c>
      <c r="Q185" s="476">
        <f t="shared" si="367"/>
        <v>0.43996860264963428</v>
      </c>
      <c r="R185" s="473">
        <f t="shared" si="368"/>
        <v>67.67</v>
      </c>
      <c r="S185" s="475">
        <f t="shared" si="369"/>
        <v>67.069254117941668</v>
      </c>
      <c r="T185" s="475">
        <f t="shared" si="370"/>
        <v>68.10996860264963</v>
      </c>
      <c r="U185" s="475">
        <f t="shared" si="371"/>
        <v>-0.44585810274152277</v>
      </c>
      <c r="V185" s="475">
        <f t="shared" si="372"/>
        <v>-0.76987754757183868</v>
      </c>
      <c r="W185" s="472">
        <f t="shared" si="373"/>
        <v>-3.6535364898898735</v>
      </c>
      <c r="X185" s="477">
        <f t="shared" si="374"/>
        <v>80.159235668789805</v>
      </c>
      <c r="Y185" s="478">
        <f t="shared" ref="Y185:AA185" si="423">H185*$E185/1000</f>
        <v>1.6392563694267515</v>
      </c>
      <c r="Z185" s="478">
        <f t="shared" si="423"/>
        <v>1.5895576433121017</v>
      </c>
      <c r="AA185" s="478">
        <f t="shared" si="423"/>
        <v>0.55630509554140128</v>
      </c>
      <c r="AB185" s="478">
        <f t="shared" ref="AB185:AF185" si="424">L185*$E185/1000</f>
        <v>2.8400417197452228</v>
      </c>
      <c r="AC185" s="478">
        <f t="shared" si="424"/>
        <v>0.67013121019108268</v>
      </c>
      <c r="AD185" s="478">
        <f t="shared" si="424"/>
        <v>0.12905636942675158</v>
      </c>
      <c r="AE185" s="478">
        <f t="shared" si="424"/>
        <v>8.7373566878980902E-2</v>
      </c>
      <c r="AF185" s="478">
        <f t="shared" si="424"/>
        <v>0.27654936305732486</v>
      </c>
      <c r="AG185" s="479">
        <f t="shared" si="377"/>
        <v>1.0091449877343681</v>
      </c>
      <c r="AH185" s="480"/>
      <c r="AI185" s="459">
        <f t="shared" si="378"/>
        <v>134.73925411794167</v>
      </c>
      <c r="AJ185" s="301"/>
      <c r="AK185" s="301"/>
    </row>
    <row r="186" spans="1:37" ht="12.75" hidden="1" customHeight="1">
      <c r="A186" s="447">
        <v>183</v>
      </c>
      <c r="B186" s="460">
        <v>7</v>
      </c>
      <c r="C186" s="483">
        <v>31</v>
      </c>
      <c r="D186" s="472">
        <f>測定日数!F35</f>
        <v>28</v>
      </c>
      <c r="E186" s="473">
        <f>mm!F35</f>
        <v>37.466666666666669</v>
      </c>
      <c r="F186" s="474">
        <f>pH!F35</f>
        <v>4.9000000000000004</v>
      </c>
      <c r="G186" s="474">
        <f>EC!F35</f>
        <v>1.2</v>
      </c>
      <c r="H186" s="475">
        <f>'SO4'!F35</f>
        <v>7.47</v>
      </c>
      <c r="I186" s="475">
        <f>'NO3'!F35</f>
        <v>15.8</v>
      </c>
      <c r="J186" s="475">
        <f>Cl!F35</f>
        <v>22.6</v>
      </c>
      <c r="K186" s="475">
        <f>H!F35</f>
        <v>12.589254117941662</v>
      </c>
      <c r="L186" s="475">
        <f>'NH4'!F35</f>
        <v>3.2</v>
      </c>
      <c r="M186" s="475">
        <f>Na!F35</f>
        <v>9.6999999999999993</v>
      </c>
      <c r="N186" s="475">
        <f>K!F35</f>
        <v>0.9</v>
      </c>
      <c r="O186" s="475">
        <f>Mg!F35</f>
        <v>3.7</v>
      </c>
      <c r="P186" s="472">
        <f>Ca!F35</f>
        <v>12.8</v>
      </c>
      <c r="Q186" s="476">
        <f t="shared" si="367"/>
        <v>0.43996860264963428</v>
      </c>
      <c r="R186" s="473">
        <f t="shared" si="368"/>
        <v>53.34</v>
      </c>
      <c r="S186" s="475">
        <f t="shared" si="369"/>
        <v>59.389254117941661</v>
      </c>
      <c r="T186" s="475">
        <f t="shared" si="370"/>
        <v>53.779968602649639</v>
      </c>
      <c r="U186" s="475">
        <f t="shared" si="371"/>
        <v>5.3661794937565155</v>
      </c>
      <c r="V186" s="475">
        <f t="shared" si="372"/>
        <v>4.9565468246972459</v>
      </c>
      <c r="W186" s="472">
        <f t="shared" si="373"/>
        <v>-3.607428639743901</v>
      </c>
      <c r="X186" s="477">
        <f t="shared" si="374"/>
        <v>37.466666666666669</v>
      </c>
      <c r="Y186" s="478">
        <f t="shared" ref="Y186:AA186" si="425">H186*$E186/1000</f>
        <v>0.27987600000000001</v>
      </c>
      <c r="Z186" s="478">
        <f t="shared" si="425"/>
        <v>0.59197333333333335</v>
      </c>
      <c r="AA186" s="478">
        <f t="shared" si="425"/>
        <v>0.84674666666666676</v>
      </c>
      <c r="AB186" s="478">
        <f t="shared" ref="AB186:AF186" si="426">L186*$E186/1000</f>
        <v>0.11989333333333335</v>
      </c>
      <c r="AC186" s="478">
        <f t="shared" si="426"/>
        <v>0.36342666666666668</v>
      </c>
      <c r="AD186" s="478">
        <f t="shared" si="426"/>
        <v>3.3720000000000007E-2</v>
      </c>
      <c r="AE186" s="478">
        <f t="shared" si="426"/>
        <v>0.1386266666666667</v>
      </c>
      <c r="AF186" s="478">
        <f t="shared" si="426"/>
        <v>0.47957333333333341</v>
      </c>
      <c r="AG186" s="479">
        <f t="shared" si="377"/>
        <v>0.47167738761888095</v>
      </c>
      <c r="AH186" s="480"/>
      <c r="AI186" s="459">
        <f t="shared" si="378"/>
        <v>112.72925411794166</v>
      </c>
      <c r="AJ186" s="301"/>
      <c r="AK186" s="301"/>
    </row>
    <row r="187" spans="1:37" ht="12.75" hidden="1" customHeight="1">
      <c r="A187" s="447">
        <v>184</v>
      </c>
      <c r="B187" s="460">
        <v>7</v>
      </c>
      <c r="C187" s="483">
        <v>32</v>
      </c>
      <c r="D187" s="472">
        <f>測定日数!F36</f>
        <v>28</v>
      </c>
      <c r="E187" s="473">
        <f>mm!F36</f>
        <v>47.866242038216562</v>
      </c>
      <c r="F187" s="474">
        <f>pH!F36</f>
        <v>4.6386041374278433</v>
      </c>
      <c r="G187" s="474">
        <f>EC!F36</f>
        <v>2.3565069860279442</v>
      </c>
      <c r="H187" s="475">
        <f>'SO4'!F36</f>
        <v>25.451623419827012</v>
      </c>
      <c r="I187" s="475">
        <f>'NO3'!F36</f>
        <v>26.482508316699938</v>
      </c>
      <c r="J187" s="475">
        <f>Cl!F36</f>
        <v>43.397757817697936</v>
      </c>
      <c r="K187" s="475">
        <f>H!F36</f>
        <v>22.982425584317173</v>
      </c>
      <c r="L187" s="475">
        <f>'NH4'!F36</f>
        <v>41.149288090485697</v>
      </c>
      <c r="M187" s="475">
        <f>Na!F36</f>
        <v>34.845123087159017</v>
      </c>
      <c r="N187" s="475">
        <f>K!F36</f>
        <v>2.0979773785761813</v>
      </c>
      <c r="O187" s="475">
        <f>Mg!F36</f>
        <v>4.2610978043912171</v>
      </c>
      <c r="P187" s="472">
        <f>Ca!F36</f>
        <v>5.1570326014637393</v>
      </c>
      <c r="Q187" s="476">
        <f t="shared" si="367"/>
        <v>0.24100487228169623</v>
      </c>
      <c r="R187" s="473">
        <f t="shared" si="368"/>
        <v>120.7835129740519</v>
      </c>
      <c r="S187" s="475">
        <f t="shared" si="369"/>
        <v>119.91107495224797</v>
      </c>
      <c r="T187" s="475">
        <f t="shared" si="370"/>
        <v>121.02451784633359</v>
      </c>
      <c r="U187" s="475">
        <f t="shared" si="371"/>
        <v>-0.36246682126108648</v>
      </c>
      <c r="V187" s="475">
        <f t="shared" si="372"/>
        <v>-0.46213300457290402</v>
      </c>
      <c r="W187" s="472">
        <f t="shared" si="373"/>
        <v>-0.5454544147909488</v>
      </c>
      <c r="X187" s="477">
        <f t="shared" si="374"/>
        <v>47.866242038216562</v>
      </c>
      <c r="Y187" s="478">
        <f t="shared" ref="Y187:AA187" si="427">H187*$E187/1000</f>
        <v>1.218273566878981</v>
      </c>
      <c r="Z187" s="478">
        <f t="shared" si="427"/>
        <v>1.2676181528662422</v>
      </c>
      <c r="AA187" s="478">
        <f t="shared" si="427"/>
        <v>2.0772875796178347</v>
      </c>
      <c r="AB187" s="478">
        <f t="shared" ref="AB187:AF187" si="428">L187*$E187/1000</f>
        <v>1.9696617834394905</v>
      </c>
      <c r="AC187" s="478">
        <f t="shared" si="428"/>
        <v>1.6679050955414014</v>
      </c>
      <c r="AD187" s="478">
        <f t="shared" si="428"/>
        <v>0.10042229299363059</v>
      </c>
      <c r="AE187" s="478">
        <f t="shared" si="428"/>
        <v>0.20396273885350316</v>
      </c>
      <c r="AF187" s="478">
        <f t="shared" si="428"/>
        <v>0.24684777070063696</v>
      </c>
      <c r="AG187" s="479">
        <f t="shared" si="377"/>
        <v>1.1000823456442266</v>
      </c>
      <c r="AH187" s="480"/>
      <c r="AI187" s="459">
        <f t="shared" si="378"/>
        <v>240.69458792629987</v>
      </c>
      <c r="AJ187" s="301"/>
      <c r="AK187" s="301"/>
    </row>
    <row r="188" spans="1:37" ht="12.75" hidden="1" customHeight="1">
      <c r="A188" s="447">
        <v>185</v>
      </c>
      <c r="B188" s="460">
        <v>7</v>
      </c>
      <c r="C188" s="483">
        <v>33</v>
      </c>
      <c r="D188" s="472">
        <f>測定日数!F37</f>
        <v>28</v>
      </c>
      <c r="E188" s="473">
        <f>mm!F37</f>
        <v>100.31847133757962</v>
      </c>
      <c r="F188" s="474">
        <f>pH!F37</f>
        <v>4.5947432297636839</v>
      </c>
      <c r="G188" s="474">
        <f>EC!F37</f>
        <v>2.1871428571428568</v>
      </c>
      <c r="H188" s="475">
        <f>'SO4'!F37</f>
        <v>20.286593365918787</v>
      </c>
      <c r="I188" s="475">
        <f>'NO3'!F37</f>
        <v>38.481900297267053</v>
      </c>
      <c r="J188" s="475">
        <f>Cl!F37</f>
        <v>9.6125476206146381</v>
      </c>
      <c r="K188" s="475">
        <f>H!F37</f>
        <v>25.424754625538178</v>
      </c>
      <c r="L188" s="475">
        <f>'NH4'!F37</f>
        <v>36.499401209196655</v>
      </c>
      <c r="M188" s="475">
        <f>Na!F37</f>
        <v>1.5396618267431668</v>
      </c>
      <c r="N188" s="475">
        <f>K!F37</f>
        <v>0.63738899484973455</v>
      </c>
      <c r="O188" s="475">
        <f>Mg!F37</f>
        <v>0</v>
      </c>
      <c r="P188" s="472">
        <f>Ca!F37</f>
        <v>3.5563793048822991</v>
      </c>
      <c r="Q188" s="476">
        <f t="shared" si="367"/>
        <v>0.21785368725283041</v>
      </c>
      <c r="R188" s="473">
        <f t="shared" si="368"/>
        <v>88.667634649719261</v>
      </c>
      <c r="S188" s="475">
        <f t="shared" si="369"/>
        <v>71.21396526609233</v>
      </c>
      <c r="T188" s="475">
        <f t="shared" si="370"/>
        <v>88.885488336972088</v>
      </c>
      <c r="U188" s="475">
        <f t="shared" si="371"/>
        <v>-10.916621670547118</v>
      </c>
      <c r="V188" s="475">
        <f t="shared" si="372"/>
        <v>-11.037840962713636</v>
      </c>
      <c r="W188" s="472">
        <f t="shared" si="373"/>
        <v>-7.4096776915227887</v>
      </c>
      <c r="X188" s="477">
        <f t="shared" si="374"/>
        <v>100.31847133757962</v>
      </c>
      <c r="Y188" s="478">
        <f t="shared" ref="Y188:AA188" si="429">H188*$E188/1000</f>
        <v>2.0351200351160568</v>
      </c>
      <c r="Z188" s="478">
        <f t="shared" si="429"/>
        <v>3.8604454119869813</v>
      </c>
      <c r="AA188" s="478">
        <f t="shared" si="429"/>
        <v>0.9643160829597488</v>
      </c>
      <c r="AB188" s="478">
        <f t="shared" ref="AB188:AF188" si="430">L188*$E188/1000</f>
        <v>3.6615641340436138</v>
      </c>
      <c r="AC188" s="478">
        <f t="shared" si="430"/>
        <v>0.15445652083569986</v>
      </c>
      <c r="AD188" s="478">
        <f t="shared" si="430"/>
        <v>6.394188961072178E-2</v>
      </c>
      <c r="AE188" s="478">
        <f t="shared" si="430"/>
        <v>0</v>
      </c>
      <c r="AF188" s="478">
        <f t="shared" si="430"/>
        <v>0.35677053536239628</v>
      </c>
      <c r="AG188" s="479">
        <f t="shared" si="377"/>
        <v>2.5505725181670469</v>
      </c>
      <c r="AH188" s="480"/>
      <c r="AI188" s="459">
        <f t="shared" si="378"/>
        <v>159.88159991581159</v>
      </c>
      <c r="AJ188" s="301"/>
      <c r="AK188" s="301"/>
    </row>
    <row r="189" spans="1:37" ht="12.75" hidden="1" customHeight="1">
      <c r="A189" s="447">
        <v>186</v>
      </c>
      <c r="B189" s="460">
        <v>7</v>
      </c>
      <c r="C189" s="483">
        <v>34</v>
      </c>
      <c r="D189" s="472">
        <f>測定日数!F38</f>
        <v>28</v>
      </c>
      <c r="E189" s="473">
        <f>mm!F38</f>
        <v>119.85996180776576</v>
      </c>
      <c r="F189" s="474">
        <f>pH!F38</f>
        <v>5.25</v>
      </c>
      <c r="G189" s="474">
        <f>EC!F38</f>
        <v>1.5</v>
      </c>
      <c r="H189" s="475">
        <f>'SO4'!F38</f>
        <v>8.5</v>
      </c>
      <c r="I189" s="475">
        <f>'NO3'!F38</f>
        <v>7.09</v>
      </c>
      <c r="J189" s="475">
        <f>Cl!F38</f>
        <v>73.8</v>
      </c>
      <c r="K189" s="475">
        <f>H!F38</f>
        <v>5.6234132519034921</v>
      </c>
      <c r="L189" s="475">
        <f>'NH4'!F38</f>
        <v>4.3</v>
      </c>
      <c r="M189" s="475">
        <f>Na!F38</f>
        <v>62.1</v>
      </c>
      <c r="N189" s="475">
        <f>K!F38</f>
        <v>1.5</v>
      </c>
      <c r="O189" s="475">
        <f>Mg!F38</f>
        <v>6.27</v>
      </c>
      <c r="P189" s="472">
        <f>Ca!F38</f>
        <v>1.99</v>
      </c>
      <c r="Q189" s="476">
        <f t="shared" si="367"/>
        <v>0.98496701105810991</v>
      </c>
      <c r="R189" s="473">
        <f t="shared" si="368"/>
        <v>97.89</v>
      </c>
      <c r="S189" s="475">
        <f t="shared" si="369"/>
        <v>90.043413251903473</v>
      </c>
      <c r="T189" s="475">
        <f t="shared" si="370"/>
        <v>98.874967011058104</v>
      </c>
      <c r="U189" s="475">
        <f t="shared" si="371"/>
        <v>-4.1751951461548069</v>
      </c>
      <c r="V189" s="475">
        <f t="shared" si="372"/>
        <v>-4.6747985806683845</v>
      </c>
      <c r="W189" s="472">
        <f t="shared" si="373"/>
        <v>-3.7765008438566801</v>
      </c>
      <c r="X189" s="477">
        <f t="shared" si="374"/>
        <v>119.85996180776576</v>
      </c>
      <c r="Y189" s="478">
        <f t="shared" ref="Y189:AA189" si="431">H189*$E189/1000</f>
        <v>1.018809675366009</v>
      </c>
      <c r="Z189" s="478">
        <f t="shared" si="431"/>
        <v>0.84980712921705925</v>
      </c>
      <c r="AA189" s="478">
        <f t="shared" si="431"/>
        <v>8.8456651814131124</v>
      </c>
      <c r="AB189" s="478">
        <f t="shared" ref="AB189:AF189" si="432">L189*$E189/1000</f>
        <v>0.51539783577339282</v>
      </c>
      <c r="AC189" s="478">
        <f t="shared" si="432"/>
        <v>7.4433036282622531</v>
      </c>
      <c r="AD189" s="478">
        <f t="shared" si="432"/>
        <v>0.17978994271164861</v>
      </c>
      <c r="AE189" s="478">
        <f t="shared" si="432"/>
        <v>0.75152196053469134</v>
      </c>
      <c r="AF189" s="478">
        <f t="shared" si="432"/>
        <v>0.23852132399745385</v>
      </c>
      <c r="AG189" s="479">
        <f t="shared" si="377"/>
        <v>0.67402209760243637</v>
      </c>
      <c r="AH189" s="480"/>
      <c r="AI189" s="459">
        <f t="shared" si="378"/>
        <v>187.93341325190346</v>
      </c>
      <c r="AJ189" s="301"/>
      <c r="AK189" s="301"/>
    </row>
    <row r="190" spans="1:37" ht="12.75" customHeight="1">
      <c r="A190" s="447">
        <v>187</v>
      </c>
      <c r="B190" s="460">
        <v>7</v>
      </c>
      <c r="C190" s="483">
        <v>35</v>
      </c>
      <c r="D190" s="472">
        <f>測定日数!F39</f>
        <v>28</v>
      </c>
      <c r="E190" s="473">
        <f>mm!F39</f>
        <v>30.170668533037691</v>
      </c>
      <c r="F190" s="474">
        <f>pH!F39</f>
        <v>4.2702973052466575</v>
      </c>
      <c r="G190" s="474">
        <f>EC!F39</f>
        <v>4.5469325952458473</v>
      </c>
      <c r="H190" s="475">
        <f>'SO4'!F39</f>
        <v>35.312836076412275</v>
      </c>
      <c r="I190" s="475">
        <f>'NO3'!F39</f>
        <v>52.662555311752918</v>
      </c>
      <c r="J190" s="475">
        <f>Cl!F39</f>
        <v>53.989580113468776</v>
      </c>
      <c r="K190" s="475">
        <f>H!F39</f>
        <v>53.666428598336751</v>
      </c>
      <c r="L190" s="475">
        <f>'NH4'!F39</f>
        <v>60.250501980691993</v>
      </c>
      <c r="M190" s="475">
        <f>Na!F39</f>
        <v>33.115338297273624</v>
      </c>
      <c r="N190" s="475">
        <f>K!F39</f>
        <v>2.0873784438285385</v>
      </c>
      <c r="O190" s="475">
        <f>Mg!F39</f>
        <v>5.1745302838447547</v>
      </c>
      <c r="P190" s="472">
        <f>Ca!F39</f>
        <v>7.3854664692232248</v>
      </c>
      <c r="Q190" s="476">
        <f t="shared" si="367"/>
        <v>0.10320933751950118</v>
      </c>
      <c r="R190" s="473">
        <f t="shared" si="368"/>
        <v>177.27780757804624</v>
      </c>
      <c r="S190" s="475">
        <f t="shared" si="369"/>
        <v>174.23964082626682</v>
      </c>
      <c r="T190" s="475">
        <f t="shared" si="370"/>
        <v>177.38101691556574</v>
      </c>
      <c r="U190" s="475">
        <f t="shared" si="371"/>
        <v>-0.86430041113775224</v>
      </c>
      <c r="V190" s="475">
        <f t="shared" si="372"/>
        <v>-0.89339918464215529</v>
      </c>
      <c r="W190" s="472">
        <f t="shared" si="373"/>
        <v>-6.4268106564420444</v>
      </c>
      <c r="X190" s="477">
        <f t="shared" si="374"/>
        <v>30.170668533037691</v>
      </c>
      <c r="Y190" s="478">
        <f t="shared" ref="Y190:AA190" si="433">H190*$E190/1000</f>
        <v>1.06541187222293</v>
      </c>
      <c r="Z190" s="478">
        <f t="shared" si="433"/>
        <v>1.5888645004136606</v>
      </c>
      <c r="AA190" s="478">
        <f t="shared" si="433"/>
        <v>1.6289017258413498</v>
      </c>
      <c r="AB190" s="478">
        <f t="shared" ref="AB190:AF190" si="434">L190*$E190/1000</f>
        <v>1.8177979242085889</v>
      </c>
      <c r="AC190" s="478">
        <f t="shared" si="434"/>
        <v>0.99911189512645127</v>
      </c>
      <c r="AD190" s="478">
        <f t="shared" si="434"/>
        <v>6.2977603131758875E-2</v>
      </c>
      <c r="AE190" s="478">
        <f t="shared" si="434"/>
        <v>0.15611903800804552</v>
      </c>
      <c r="AF190" s="478">
        <f t="shared" si="434"/>
        <v>0.22282446080479812</v>
      </c>
      <c r="AG190" s="479">
        <f t="shared" si="377"/>
        <v>1.6191520285923526</v>
      </c>
      <c r="AH190" s="480"/>
      <c r="AI190" s="459">
        <f t="shared" si="378"/>
        <v>351.51744840431309</v>
      </c>
      <c r="AJ190" s="301"/>
      <c r="AK190" s="301"/>
    </row>
    <row r="191" spans="1:37" ht="12.75" hidden="1" customHeight="1">
      <c r="A191" s="447">
        <v>188</v>
      </c>
      <c r="B191" s="460">
        <v>7</v>
      </c>
      <c r="C191" s="483">
        <v>36</v>
      </c>
      <c r="D191" s="472">
        <f>測定日数!F40</f>
        <v>0</v>
      </c>
      <c r="E191" s="481"/>
      <c r="F191" s="474"/>
      <c r="G191" s="474"/>
      <c r="H191" s="475"/>
      <c r="I191" s="475"/>
      <c r="J191" s="475"/>
      <c r="K191" s="475"/>
      <c r="L191" s="475"/>
      <c r="M191" s="475"/>
      <c r="N191" s="475"/>
      <c r="O191" s="475"/>
      <c r="P191" s="472"/>
      <c r="Q191" s="476"/>
      <c r="R191" s="473"/>
      <c r="S191" s="475"/>
      <c r="T191" s="475"/>
      <c r="U191" s="475"/>
      <c r="V191" s="475"/>
      <c r="W191" s="472"/>
      <c r="X191" s="477"/>
      <c r="Y191" s="478"/>
      <c r="Z191" s="478"/>
      <c r="AA191" s="478"/>
      <c r="AB191" s="478"/>
      <c r="AC191" s="478"/>
      <c r="AD191" s="478"/>
      <c r="AE191" s="478"/>
      <c r="AF191" s="478"/>
      <c r="AG191" s="479"/>
      <c r="AH191" s="480"/>
      <c r="AI191" s="459"/>
      <c r="AJ191" s="301"/>
      <c r="AK191" s="301"/>
    </row>
    <row r="192" spans="1:37" ht="12.75" hidden="1" customHeight="1">
      <c r="A192" s="447">
        <v>189</v>
      </c>
      <c r="B192" s="460">
        <v>7</v>
      </c>
      <c r="C192" s="483">
        <v>37</v>
      </c>
      <c r="D192" s="472">
        <f>測定日数!F41</f>
        <v>28</v>
      </c>
      <c r="E192" s="473">
        <f>mm!F41</f>
        <v>49.748407643312106</v>
      </c>
      <c r="F192" s="474">
        <f>pH!F41</f>
        <v>4.63</v>
      </c>
      <c r="G192" s="474">
        <f>EC!F41</f>
        <v>1.6240000000000001</v>
      </c>
      <c r="H192" s="475">
        <f>'SO4'!F41</f>
        <v>18.217097839348099</v>
      </c>
      <c r="I192" s="475">
        <f>'NO3'!F41</f>
        <v>19.030754021053173</v>
      </c>
      <c r="J192" s="475">
        <f>Cl!F41</f>
        <v>14.385364161262753</v>
      </c>
      <c r="K192" s="475">
        <f>H!F41</f>
        <v>23.442288153199236</v>
      </c>
      <c r="L192" s="475">
        <f>'NH4'!F41</f>
        <v>16.076903034099665</v>
      </c>
      <c r="M192" s="475">
        <f>Na!F41</f>
        <v>14.789167369877077</v>
      </c>
      <c r="N192" s="475">
        <f>K!F41</f>
        <v>1.5345935756797608</v>
      </c>
      <c r="O192" s="475">
        <f>Mg!F41</f>
        <v>2.4686278543509563</v>
      </c>
      <c r="P192" s="472">
        <f>Ca!F41</f>
        <v>4.9902689754977789</v>
      </c>
      <c r="Q192" s="476">
        <f t="shared" ref="Q192:Q241" si="435">1.24*10^(F192-5.35)</f>
        <v>0.23627712902744274</v>
      </c>
      <c r="R192" s="473">
        <f t="shared" ref="R192:R241" si="436">SUM(H192:J192)+H192</f>
        <v>69.850313861012125</v>
      </c>
      <c r="S192" s="475">
        <f t="shared" ref="S192:S241" si="437">SUM(K192:P192)+O192+P192</f>
        <v>70.760745792553223</v>
      </c>
      <c r="T192" s="475">
        <f t="shared" ref="T192:T241" si="438">SUM(H192:J192,Q192)+H192</f>
        <v>70.086590990039568</v>
      </c>
      <c r="U192" s="475">
        <f t="shared" ref="U192:U241" si="439">(S192-R192)/(R192+S192)*100</f>
        <v>0.64748244823998991</v>
      </c>
      <c r="V192" s="475">
        <f t="shared" ref="V192:V241" si="440">(S192-T192)/(S192+T192)*100</f>
        <v>0.47864220787806444</v>
      </c>
      <c r="W192" s="472">
        <f t="shared" ref="W192:W241" si="441">100*((349.7*10^(2-F192)+(80*2*H192+71.5*I192+76.3*J192+73.5*L192+50.1*M192+73.5*N192+59.8*2*P192+53.3*2*O192)/10000)-G192)/((349.7*10^(2-F192)+(80*2*H192+71.5*I192+76.3*J192+73.5*L192+50.1*M192+73.5*N192+59.8*2*P192+53.3*2*O192)/10000)+G192)</f>
        <v>0.69155188059086792</v>
      </c>
      <c r="X192" s="477">
        <f t="shared" ref="X192:X241" si="442">E192</f>
        <v>49.748407643312106</v>
      </c>
      <c r="Y192" s="478">
        <f t="shared" ref="Y192:AA192" si="443">H192*$E192/1000</f>
        <v>0.90627160938998941</v>
      </c>
      <c r="Z192" s="478">
        <f t="shared" si="443"/>
        <v>0.94674970879895437</v>
      </c>
      <c r="AA192" s="478">
        <f t="shared" si="443"/>
        <v>0.715648960391992</v>
      </c>
      <c r="AB192" s="478">
        <f t="shared" ref="AB192:AF192" si="444">L192*$E192/1000</f>
        <v>0.79980032578239135</v>
      </c>
      <c r="AC192" s="478">
        <f t="shared" si="444"/>
        <v>0.73573752702181483</v>
      </c>
      <c r="AD192" s="478">
        <f t="shared" si="444"/>
        <v>7.6343586769724664E-2</v>
      </c>
      <c r="AE192" s="478">
        <f t="shared" si="444"/>
        <v>0.12281030481788628</v>
      </c>
      <c r="AF192" s="478">
        <f t="shared" si="444"/>
        <v>0.24825793524283696</v>
      </c>
      <c r="AG192" s="479">
        <f t="shared" ref="AG192:AG241" si="445">K192*$E192/1000</f>
        <v>1.1662165071373418</v>
      </c>
      <c r="AH192" s="480"/>
      <c r="AI192" s="459">
        <f t="shared" ref="AI192:AI241" si="446">R192+S192</f>
        <v>140.61105965356535</v>
      </c>
      <c r="AJ192" s="301"/>
      <c r="AK192" s="301"/>
    </row>
    <row r="193" spans="1:37" ht="12.75" hidden="1" customHeight="1">
      <c r="A193" s="447">
        <v>190</v>
      </c>
      <c r="B193" s="460">
        <v>7</v>
      </c>
      <c r="C193" s="483">
        <v>38</v>
      </c>
      <c r="D193" s="472">
        <f>測定日数!F42</f>
        <v>28</v>
      </c>
      <c r="E193" s="473">
        <f>mm!F42</f>
        <v>103.62826225334182</v>
      </c>
      <c r="F193" s="474">
        <f>pH!F42</f>
        <v>4.7384554963085517</v>
      </c>
      <c r="G193" s="474">
        <f>EC!F42</f>
        <v>1.2824226044226041</v>
      </c>
      <c r="H193" s="475">
        <f>'SO4'!F42</f>
        <v>10.766747117862025</v>
      </c>
      <c r="I193" s="475">
        <f>'NO3'!F42</f>
        <v>10.679200844695776</v>
      </c>
      <c r="J193" s="475">
        <f>Cl!F42</f>
        <v>15.698954410707497</v>
      </c>
      <c r="K193" s="475">
        <f>H!F42</f>
        <v>18.261838750070694</v>
      </c>
      <c r="L193" s="475">
        <f>'NH4'!F42</f>
        <v>8.6226196572386566</v>
      </c>
      <c r="M193" s="475">
        <f>Na!F42</f>
        <v>12.189195966832994</v>
      </c>
      <c r="N193" s="475">
        <f>K!F42</f>
        <v>0.95762828628382923</v>
      </c>
      <c r="O193" s="475">
        <f>Mg!F42</f>
        <v>1.746854099561105</v>
      </c>
      <c r="P193" s="472">
        <f>Ca!F42</f>
        <v>1.5971325206013489</v>
      </c>
      <c r="Q193" s="476">
        <f t="shared" si="435"/>
        <v>0.30330333207276322</v>
      </c>
      <c r="R193" s="473">
        <f t="shared" si="436"/>
        <v>47.911649491127321</v>
      </c>
      <c r="S193" s="475">
        <f t="shared" si="437"/>
        <v>46.719255900751087</v>
      </c>
      <c r="T193" s="475">
        <f t="shared" si="438"/>
        <v>48.214952823200086</v>
      </c>
      <c r="U193" s="475">
        <f t="shared" si="439"/>
        <v>-1.2600466892273547</v>
      </c>
      <c r="V193" s="475">
        <f t="shared" si="440"/>
        <v>-1.5755089156514417</v>
      </c>
      <c r="W193" s="472">
        <f t="shared" si="441"/>
        <v>-4.3191540499357544</v>
      </c>
      <c r="X193" s="477">
        <f t="shared" si="442"/>
        <v>103.62826225334182</v>
      </c>
      <c r="Y193" s="478">
        <f t="shared" ref="Y193:AA193" si="447">H193*$E193/1000</f>
        <v>1.1157392939452182</v>
      </c>
      <c r="Z193" s="478">
        <f t="shared" si="447"/>
        <v>1.1066670257902433</v>
      </c>
      <c r="AA193" s="478">
        <f t="shared" si="447"/>
        <v>1.6268553647760537</v>
      </c>
      <c r="AB193" s="478">
        <f t="shared" ref="AB193:AF193" si="448">L193*$E193/1000</f>
        <v>0.89354709115114783</v>
      </c>
      <c r="AC193" s="478">
        <f t="shared" si="448"/>
        <v>1.263145196308346</v>
      </c>
      <c r="AD193" s="478">
        <f t="shared" si="448"/>
        <v>9.9237355192238946E-2</v>
      </c>
      <c r="AE193" s="478">
        <f t="shared" si="448"/>
        <v>0.18102345474764345</v>
      </c>
      <c r="AF193" s="478">
        <f t="shared" si="448"/>
        <v>0.16550806769821744</v>
      </c>
      <c r="AG193" s="479">
        <f t="shared" si="445"/>
        <v>1.8924426152205658</v>
      </c>
      <c r="AH193" s="480"/>
      <c r="AI193" s="459">
        <f t="shared" si="446"/>
        <v>94.6309053918784</v>
      </c>
      <c r="AJ193" s="301"/>
      <c r="AK193" s="301"/>
    </row>
    <row r="194" spans="1:37" ht="12.75" hidden="1" customHeight="1">
      <c r="A194" s="447">
        <v>191</v>
      </c>
      <c r="B194" s="460">
        <v>7</v>
      </c>
      <c r="C194" s="483">
        <v>39</v>
      </c>
      <c r="D194" s="472">
        <f>測定日数!F43</f>
        <v>28</v>
      </c>
      <c r="E194" s="473">
        <f>mm!F43</f>
        <v>53.078173521147093</v>
      </c>
      <c r="F194" s="474">
        <f>pH!F43</f>
        <v>4.5156943777431025</v>
      </c>
      <c r="G194" s="474">
        <f>EC!F43</f>
        <v>1.8793307346326837</v>
      </c>
      <c r="H194" s="475">
        <f>'SO4'!F43</f>
        <v>19.02464347826087</v>
      </c>
      <c r="I194" s="475">
        <f>'NO3'!F43</f>
        <v>16.958377811094451</v>
      </c>
      <c r="J194" s="475">
        <f>Cl!F43</f>
        <v>39.385710344827579</v>
      </c>
      <c r="K194" s="475">
        <f>H!F43</f>
        <v>30.500406129803778</v>
      </c>
      <c r="L194" s="475">
        <f>'NH4'!F43</f>
        <v>31.863497451274366</v>
      </c>
      <c r="M194" s="475">
        <f>Na!F43</f>
        <v>31.090505547226389</v>
      </c>
      <c r="N194" s="475">
        <f>K!F43</f>
        <v>0.48752983508245884</v>
      </c>
      <c r="O194" s="475">
        <f>Mg!F43</f>
        <v>4.6886056971514236</v>
      </c>
      <c r="P194" s="472">
        <f>Ca!F43</f>
        <v>0.80678860569715161</v>
      </c>
      <c r="Q194" s="476">
        <f t="shared" si="435"/>
        <v>0.18160009145778488</v>
      </c>
      <c r="R194" s="473">
        <f t="shared" si="436"/>
        <v>94.393375112443763</v>
      </c>
      <c r="S194" s="475">
        <f t="shared" si="437"/>
        <v>104.93272756908415</v>
      </c>
      <c r="T194" s="475">
        <f t="shared" si="438"/>
        <v>94.574975203901545</v>
      </c>
      <c r="U194" s="475">
        <f t="shared" si="439"/>
        <v>5.2874923629443424</v>
      </c>
      <c r="V194" s="475">
        <f t="shared" si="440"/>
        <v>5.1916553703033745</v>
      </c>
      <c r="W194" s="472">
        <f t="shared" si="441"/>
        <v>8.8867391688017676</v>
      </c>
      <c r="X194" s="477">
        <f t="shared" si="442"/>
        <v>53.078173521147093</v>
      </c>
      <c r="Y194" s="478">
        <f t="shared" ref="Y194:AA194" si="449">H194*$E194/1000</f>
        <v>1.0097933277170899</v>
      </c>
      <c r="Z194" s="478">
        <f t="shared" si="449"/>
        <v>0.90011972009444186</v>
      </c>
      <c r="AA194" s="478">
        <f t="shared" si="449"/>
        <v>2.0905215679363964</v>
      </c>
      <c r="AB194" s="478">
        <f t="shared" ref="AB194:AF194" si="450">L194*$E194/1000</f>
        <v>1.691256246709369</v>
      </c>
      <c r="AC194" s="478">
        <f t="shared" si="450"/>
        <v>1.6502272482958686</v>
      </c>
      <c r="AD194" s="478">
        <f t="shared" si="450"/>
        <v>2.5877193183242976E-2</v>
      </c>
      <c r="AE194" s="478">
        <f t="shared" si="450"/>
        <v>0.24886262676564208</v>
      </c>
      <c r="AF194" s="478">
        <f t="shared" si="450"/>
        <v>4.2822865608077736E-2</v>
      </c>
      <c r="AG194" s="479">
        <f t="shared" si="445"/>
        <v>1.6189058490231836</v>
      </c>
      <c r="AH194" s="480"/>
      <c r="AI194" s="459">
        <f t="shared" si="446"/>
        <v>199.32610268152791</v>
      </c>
      <c r="AJ194" s="301"/>
      <c r="AK194" s="301"/>
    </row>
    <row r="195" spans="1:37" ht="12.75" hidden="1" customHeight="1">
      <c r="A195" s="447">
        <v>192</v>
      </c>
      <c r="B195" s="460">
        <v>7</v>
      </c>
      <c r="C195" s="483">
        <v>40</v>
      </c>
      <c r="D195" s="472">
        <f>測定日数!F44</f>
        <v>28</v>
      </c>
      <c r="E195" s="473">
        <f>mm!F44</f>
        <v>161.27388535031849</v>
      </c>
      <c r="F195" s="474">
        <f>pH!F44</f>
        <v>4.5999999999999996</v>
      </c>
      <c r="G195" s="474">
        <f>EC!F44</f>
        <v>1.66</v>
      </c>
      <c r="H195" s="475">
        <f>'SO4'!F44</f>
        <v>13.870265082091548</v>
      </c>
      <c r="I195" s="475">
        <f>'NO3'!F44</f>
        <v>11.576195728799505</v>
      </c>
      <c r="J195" s="475">
        <f>Cl!F44</f>
        <v>26.711871448720522</v>
      </c>
      <c r="K195" s="475">
        <f>H!F44</f>
        <v>25.118864315095834</v>
      </c>
      <c r="L195" s="475">
        <f>'NH4'!F44</f>
        <v>7.7992416352549894</v>
      </c>
      <c r="M195" s="475">
        <f>Na!F44</f>
        <v>28.711426774119182</v>
      </c>
      <c r="N195" s="475">
        <f>K!F44</f>
        <v>1.1817897698209716</v>
      </c>
      <c r="O195" s="475">
        <f>Mg!F44</f>
        <v>2.6485690789473679</v>
      </c>
      <c r="P195" s="472">
        <f>Ca!F44</f>
        <v>2.8811570920658687</v>
      </c>
      <c r="Q195" s="476">
        <f t="shared" si="435"/>
        <v>0.22050664684482638</v>
      </c>
      <c r="R195" s="473">
        <f t="shared" si="436"/>
        <v>66.028597341703119</v>
      </c>
      <c r="S195" s="475">
        <f t="shared" si="437"/>
        <v>73.870774836317437</v>
      </c>
      <c r="T195" s="475">
        <f t="shared" si="438"/>
        <v>66.249103988547944</v>
      </c>
      <c r="U195" s="475">
        <f t="shared" si="439"/>
        <v>5.6055844801327828</v>
      </c>
      <c r="V195" s="475">
        <f t="shared" si="440"/>
        <v>5.4393929767065767</v>
      </c>
      <c r="W195" s="472">
        <f t="shared" si="441"/>
        <v>-1.6282192975191363E-2</v>
      </c>
      <c r="X195" s="477">
        <f t="shared" si="442"/>
        <v>161.27388535031849</v>
      </c>
      <c r="Y195" s="478">
        <f t="shared" ref="Y195:AA195" si="451">H195*$E195/1000</f>
        <v>2.2369115406277582</v>
      </c>
      <c r="Z195" s="478">
        <f t="shared" si="451"/>
        <v>1.866938062759258</v>
      </c>
      <c r="AA195" s="478">
        <f t="shared" si="451"/>
        <v>4.3079272935133996</v>
      </c>
      <c r="AB195" s="478">
        <f t="shared" ref="AB195:AF195" si="452">L195*$E195/1000</f>
        <v>1.2578140013035435</v>
      </c>
      <c r="AC195" s="478">
        <f t="shared" si="452"/>
        <v>4.6304033498133625</v>
      </c>
      <c r="AD195" s="478">
        <f t="shared" si="452"/>
        <v>0.19059182784628667</v>
      </c>
      <c r="AE195" s="478">
        <f t="shared" si="452"/>
        <v>0.42714502598055648</v>
      </c>
      <c r="AF195" s="478">
        <f t="shared" si="452"/>
        <v>0.46465539854208793</v>
      </c>
      <c r="AG195" s="479">
        <f t="shared" si="445"/>
        <v>4.0510168436829721</v>
      </c>
      <c r="AH195" s="480"/>
      <c r="AI195" s="459">
        <f t="shared" si="446"/>
        <v>139.89937217802054</v>
      </c>
      <c r="AJ195" s="301"/>
      <c r="AK195" s="301"/>
    </row>
    <row r="196" spans="1:37" ht="12.75" hidden="1" customHeight="1">
      <c r="A196" s="447">
        <v>193</v>
      </c>
      <c r="B196" s="460">
        <v>7</v>
      </c>
      <c r="C196" s="483">
        <v>41</v>
      </c>
      <c r="D196" s="472">
        <f>測定日数!F45</f>
        <v>28</v>
      </c>
      <c r="E196" s="473">
        <f>mm!F45</f>
        <v>312</v>
      </c>
      <c r="F196" s="474">
        <f>pH!F45</f>
        <v>4.71</v>
      </c>
      <c r="G196" s="474">
        <f>EC!F45</f>
        <v>2.46</v>
      </c>
      <c r="H196" s="475">
        <f>'SO4'!F45</f>
        <v>15.89</v>
      </c>
      <c r="I196" s="475">
        <f>'NO3'!F45</f>
        <v>7.39</v>
      </c>
      <c r="J196" s="475">
        <f>Cl!F45</f>
        <v>107.49</v>
      </c>
      <c r="K196" s="475">
        <f>H!F45</f>
        <v>19.498445997580465</v>
      </c>
      <c r="L196" s="475">
        <f>'NH4'!F45</f>
        <v>8.92</v>
      </c>
      <c r="M196" s="475">
        <f>Na!F45</f>
        <v>93.02</v>
      </c>
      <c r="N196" s="475">
        <f>K!F45</f>
        <v>2.85</v>
      </c>
      <c r="O196" s="475">
        <f>Mg!F45</f>
        <v>10.57</v>
      </c>
      <c r="P196" s="472">
        <f>Ca!F45</f>
        <v>2.58</v>
      </c>
      <c r="Q196" s="476">
        <f t="shared" si="435"/>
        <v>0.284067588943204</v>
      </c>
      <c r="R196" s="473">
        <f t="shared" si="436"/>
        <v>146.65999999999997</v>
      </c>
      <c r="S196" s="475">
        <f t="shared" si="437"/>
        <v>150.58844599758046</v>
      </c>
      <c r="T196" s="475">
        <f t="shared" si="438"/>
        <v>146.9440675889432</v>
      </c>
      <c r="U196" s="475">
        <f t="shared" si="439"/>
        <v>1.3216035442662915</v>
      </c>
      <c r="V196" s="475">
        <f t="shared" si="440"/>
        <v>1.2248672807913026</v>
      </c>
      <c r="W196" s="472">
        <f t="shared" si="441"/>
        <v>0.9095487652649038</v>
      </c>
      <c r="X196" s="477">
        <f t="shared" si="442"/>
        <v>312</v>
      </c>
      <c r="Y196" s="478">
        <f t="shared" ref="Y196:AA196" si="453">H196*$E196/1000</f>
        <v>4.9576799999999999</v>
      </c>
      <c r="Z196" s="478">
        <f t="shared" si="453"/>
        <v>2.3056799999999997</v>
      </c>
      <c r="AA196" s="478">
        <f t="shared" si="453"/>
        <v>33.536879999999996</v>
      </c>
      <c r="AB196" s="478">
        <f t="shared" ref="AB196:AF196" si="454">L196*$E196/1000</f>
        <v>2.7830400000000002</v>
      </c>
      <c r="AC196" s="478">
        <f t="shared" si="454"/>
        <v>29.022239999999996</v>
      </c>
      <c r="AD196" s="478">
        <f t="shared" si="454"/>
        <v>0.88919999999999999</v>
      </c>
      <c r="AE196" s="478">
        <f t="shared" si="454"/>
        <v>3.2978400000000003</v>
      </c>
      <c r="AF196" s="478">
        <f t="shared" si="454"/>
        <v>0.80496000000000001</v>
      </c>
      <c r="AG196" s="479">
        <f t="shared" si="445"/>
        <v>6.0835151512451047</v>
      </c>
      <c r="AH196" s="480"/>
      <c r="AI196" s="459">
        <f t="shared" si="446"/>
        <v>297.24844599758046</v>
      </c>
      <c r="AJ196" s="301"/>
      <c r="AK196" s="301"/>
    </row>
    <row r="197" spans="1:37" ht="12.75" hidden="1" customHeight="1">
      <c r="A197" s="447">
        <v>194</v>
      </c>
      <c r="B197" s="460">
        <v>7</v>
      </c>
      <c r="C197" s="483">
        <v>42</v>
      </c>
      <c r="D197" s="472">
        <f>測定日数!F46</f>
        <v>28</v>
      </c>
      <c r="E197" s="473">
        <f>mm!F46</f>
        <v>102.99363057324841</v>
      </c>
      <c r="F197" s="474">
        <f>pH!F46</f>
        <v>5.284911314017954</v>
      </c>
      <c r="G197" s="474">
        <f>EC!F46</f>
        <v>1.3659245516388374</v>
      </c>
      <c r="H197" s="475">
        <f>'SO4'!F46</f>
        <v>15.414902759804679</v>
      </c>
      <c r="I197" s="475">
        <f>'NO3'!F46</f>
        <v>17.015453233187703</v>
      </c>
      <c r="J197" s="475">
        <f>Cl!F46</f>
        <v>13.706934787425853</v>
      </c>
      <c r="K197" s="475">
        <f>H!F46</f>
        <v>5.1890599235684789</v>
      </c>
      <c r="L197" s="475">
        <f>'NH4'!F46</f>
        <v>20.427954395657252</v>
      </c>
      <c r="M197" s="475">
        <f>Na!F46</f>
        <v>17.696091142480707</v>
      </c>
      <c r="N197" s="475">
        <f>K!F46</f>
        <v>3.339335442477386</v>
      </c>
      <c r="O197" s="475">
        <f>Mg!F46</f>
        <v>3.6770204938309159</v>
      </c>
      <c r="P197" s="472">
        <f>Ca!F46</f>
        <v>10.977676327612862</v>
      </c>
      <c r="Q197" s="476">
        <f t="shared" si="435"/>
        <v>1.0674142569667806</v>
      </c>
      <c r="R197" s="473">
        <f t="shared" si="436"/>
        <v>61.552193540222916</v>
      </c>
      <c r="S197" s="475">
        <f t="shared" si="437"/>
        <v>75.96183454707139</v>
      </c>
      <c r="T197" s="475">
        <f t="shared" si="438"/>
        <v>62.619607797189687</v>
      </c>
      <c r="U197" s="475">
        <f t="shared" si="439"/>
        <v>10.478669854468368</v>
      </c>
      <c r="V197" s="475">
        <f t="shared" si="440"/>
        <v>9.6277153161223623</v>
      </c>
      <c r="W197" s="472">
        <f t="shared" si="441"/>
        <v>-11.31749197055564</v>
      </c>
      <c r="X197" s="477">
        <f t="shared" si="442"/>
        <v>102.99363057324841</v>
      </c>
      <c r="Y197" s="478">
        <f t="shared" ref="Y197:AA197" si="455">H197*$E197/1000</f>
        <v>1.5876368001658705</v>
      </c>
      <c r="Z197" s="478">
        <f t="shared" si="455"/>
        <v>1.7524833043353194</v>
      </c>
      <c r="AA197" s="478">
        <f t="shared" si="455"/>
        <v>1.4117269777877455</v>
      </c>
      <c r="AB197" s="478">
        <f t="shared" ref="AB197:AF197" si="456">L197*$E197/1000</f>
        <v>2.1039491883934889</v>
      </c>
      <c r="AC197" s="478">
        <f t="shared" si="456"/>
        <v>1.8225846737191913</v>
      </c>
      <c r="AD197" s="478">
        <f t="shared" si="456"/>
        <v>0.34393028092267092</v>
      </c>
      <c r="AE197" s="478">
        <f t="shared" si="456"/>
        <v>0.37870969035188479</v>
      </c>
      <c r="AF197" s="478">
        <f t="shared" si="456"/>
        <v>1.1306307402388533</v>
      </c>
      <c r="AG197" s="479">
        <f t="shared" si="445"/>
        <v>0.53444012079046055</v>
      </c>
      <c r="AH197" s="480"/>
      <c r="AI197" s="459">
        <f t="shared" si="446"/>
        <v>137.51402808729432</v>
      </c>
      <c r="AJ197" s="301"/>
      <c r="AK197" s="301"/>
    </row>
    <row r="198" spans="1:37" ht="12.75" hidden="1" customHeight="1">
      <c r="A198" s="447">
        <v>195</v>
      </c>
      <c r="B198" s="460">
        <v>7</v>
      </c>
      <c r="C198" s="483">
        <v>43</v>
      </c>
      <c r="D198" s="472">
        <f>測定日数!F47</f>
        <v>28</v>
      </c>
      <c r="E198" s="473">
        <f>mm!F47</f>
        <v>132</v>
      </c>
      <c r="F198" s="474">
        <f>pH!F47</f>
        <v>4.87</v>
      </c>
      <c r="G198" s="474">
        <f>EC!F47</f>
        <v>1.2849999999999999</v>
      </c>
      <c r="H198" s="475">
        <f>'SO4'!F47</f>
        <v>13.85</v>
      </c>
      <c r="I198" s="475">
        <f>'NO3'!F47</f>
        <v>13.2</v>
      </c>
      <c r="J198" s="475">
        <f>Cl!F47</f>
        <v>15.32</v>
      </c>
      <c r="K198" s="475">
        <f>H!F47</f>
        <v>13.489628825916535</v>
      </c>
      <c r="L198" s="475">
        <f>'NH4'!F47</f>
        <v>24.39</v>
      </c>
      <c r="M198" s="475">
        <f>Na!F47</f>
        <v>12.32</v>
      </c>
      <c r="N198" s="475">
        <f>K!F47</f>
        <v>2.08</v>
      </c>
      <c r="O198" s="475">
        <f>Mg!F47</f>
        <v>1.54</v>
      </c>
      <c r="P198" s="472">
        <f>Ca!F47</f>
        <v>3.76</v>
      </c>
      <c r="Q198" s="476">
        <f t="shared" si="435"/>
        <v>0.41060259063841337</v>
      </c>
      <c r="R198" s="473">
        <f t="shared" si="436"/>
        <v>56.22</v>
      </c>
      <c r="S198" s="475">
        <f t="shared" si="437"/>
        <v>62.879628825916527</v>
      </c>
      <c r="T198" s="475">
        <f t="shared" si="438"/>
        <v>56.630602590638411</v>
      </c>
      <c r="U198" s="475">
        <f t="shared" si="439"/>
        <v>5.5916453238075645</v>
      </c>
      <c r="V198" s="475">
        <f t="shared" si="440"/>
        <v>5.2288629694783442</v>
      </c>
      <c r="W198" s="472">
        <f t="shared" si="441"/>
        <v>-2.5020217010835371</v>
      </c>
      <c r="X198" s="477">
        <f t="shared" si="442"/>
        <v>132</v>
      </c>
      <c r="Y198" s="478">
        <f t="shared" ref="Y198:AA198" si="457">H198*$E198/1000</f>
        <v>1.8282</v>
      </c>
      <c r="Z198" s="478">
        <f t="shared" si="457"/>
        <v>1.7423999999999999</v>
      </c>
      <c r="AA198" s="478">
        <f t="shared" si="457"/>
        <v>2.02224</v>
      </c>
      <c r="AB198" s="478">
        <f t="shared" ref="AB198:AF198" si="458">L198*$E198/1000</f>
        <v>3.2194799999999999</v>
      </c>
      <c r="AC198" s="478">
        <f t="shared" si="458"/>
        <v>1.6262399999999999</v>
      </c>
      <c r="AD198" s="478">
        <f t="shared" si="458"/>
        <v>0.27456000000000003</v>
      </c>
      <c r="AE198" s="478">
        <f t="shared" si="458"/>
        <v>0.20327999999999999</v>
      </c>
      <c r="AF198" s="478">
        <f t="shared" si="458"/>
        <v>0.49631999999999998</v>
      </c>
      <c r="AG198" s="479">
        <f t="shared" si="445"/>
        <v>1.7806310050209826</v>
      </c>
      <c r="AH198" s="480"/>
      <c r="AI198" s="459">
        <f t="shared" si="446"/>
        <v>119.09962882591653</v>
      </c>
      <c r="AJ198" s="301"/>
      <c r="AK198" s="301"/>
    </row>
    <row r="199" spans="1:37" ht="12.75" hidden="1" customHeight="1">
      <c r="A199" s="447">
        <v>196</v>
      </c>
      <c r="B199" s="460">
        <v>7</v>
      </c>
      <c r="C199" s="483">
        <v>44</v>
      </c>
      <c r="D199" s="472">
        <f>測定日数!F48</f>
        <v>28</v>
      </c>
      <c r="E199" s="473">
        <f>mm!F48</f>
        <v>191.9</v>
      </c>
      <c r="F199" s="474">
        <f>pH!F48</f>
        <v>5.04</v>
      </c>
      <c r="G199" s="474">
        <f>EC!F48</f>
        <v>0.87</v>
      </c>
      <c r="H199" s="475">
        <f>'SO4'!F48</f>
        <v>9.6999999999999993</v>
      </c>
      <c r="I199" s="475">
        <f>'NO3'!F48</f>
        <v>6.1</v>
      </c>
      <c r="J199" s="475">
        <f>Cl!F48</f>
        <v>14.6</v>
      </c>
      <c r="K199" s="475">
        <f>H!F48</f>
        <v>9.1201083935590983</v>
      </c>
      <c r="L199" s="475">
        <f>'NH4'!F48</f>
        <v>16.5</v>
      </c>
      <c r="M199" s="475">
        <f>Na!F48</f>
        <v>12.4</v>
      </c>
      <c r="N199" s="475">
        <f>K!F48</f>
        <v>1.3</v>
      </c>
      <c r="O199" s="475">
        <f>Mg!F48</f>
        <v>0.3</v>
      </c>
      <c r="P199" s="472">
        <f>Ca!F48</f>
        <v>0.5</v>
      </c>
      <c r="Q199" s="476">
        <f t="shared" si="435"/>
        <v>0.60732573601687379</v>
      </c>
      <c r="R199" s="473">
        <f t="shared" si="436"/>
        <v>40.099999999999994</v>
      </c>
      <c r="S199" s="475">
        <f t="shared" si="437"/>
        <v>40.92010839355909</v>
      </c>
      <c r="T199" s="475">
        <f t="shared" si="438"/>
        <v>40.70732573601687</v>
      </c>
      <c r="U199" s="475">
        <f t="shared" si="439"/>
        <v>1.0122282107737746</v>
      </c>
      <c r="V199" s="475">
        <f t="shared" si="440"/>
        <v>0.26067542096747498</v>
      </c>
      <c r="W199" s="472">
        <f t="shared" si="441"/>
        <v>-2.2762225472376212</v>
      </c>
      <c r="X199" s="477">
        <f t="shared" si="442"/>
        <v>191.9</v>
      </c>
      <c r="Y199" s="478">
        <f t="shared" ref="Y199:AA199" si="459">H199*$E199/1000</f>
        <v>1.8614299999999999</v>
      </c>
      <c r="Z199" s="478">
        <f t="shared" si="459"/>
        <v>1.17059</v>
      </c>
      <c r="AA199" s="478">
        <f t="shared" si="459"/>
        <v>2.8017400000000001</v>
      </c>
      <c r="AB199" s="478">
        <f t="shared" ref="AB199:AF199" si="460">L199*$E199/1000</f>
        <v>3.16635</v>
      </c>
      <c r="AC199" s="478">
        <f t="shared" si="460"/>
        <v>2.3795600000000001</v>
      </c>
      <c r="AD199" s="478">
        <f t="shared" si="460"/>
        <v>0.24947000000000003</v>
      </c>
      <c r="AE199" s="478">
        <f t="shared" si="460"/>
        <v>5.7570000000000003E-2</v>
      </c>
      <c r="AF199" s="478">
        <f t="shared" si="460"/>
        <v>9.5950000000000008E-2</v>
      </c>
      <c r="AG199" s="479">
        <f t="shared" si="445"/>
        <v>1.7501488007239909</v>
      </c>
      <c r="AH199" s="480"/>
      <c r="AI199" s="459">
        <f t="shared" si="446"/>
        <v>81.020108393559084</v>
      </c>
      <c r="AJ199" s="301"/>
      <c r="AK199" s="301"/>
    </row>
    <row r="200" spans="1:37" ht="12.75" hidden="1" customHeight="1">
      <c r="A200" s="447">
        <v>197</v>
      </c>
      <c r="B200" s="460">
        <v>7</v>
      </c>
      <c r="C200" s="483">
        <v>45</v>
      </c>
      <c r="D200" s="472">
        <f>測定日数!F49</f>
        <v>28</v>
      </c>
      <c r="E200" s="473">
        <f>mm!F49</f>
        <v>157.78799999999998</v>
      </c>
      <c r="F200" s="474">
        <f>pH!F49</f>
        <v>4.7602582692418496</v>
      </c>
      <c r="G200" s="474">
        <f>EC!F49</f>
        <v>1.5798193335361372</v>
      </c>
      <c r="H200" s="475">
        <f>'SO4'!F49</f>
        <v>13.974694685273914</v>
      </c>
      <c r="I200" s="475">
        <f>'NO3'!F49</f>
        <v>18.746245278474916</v>
      </c>
      <c r="J200" s="475">
        <f>Cl!F49</f>
        <v>22.168875453139655</v>
      </c>
      <c r="K200" s="475">
        <f>H!F49</f>
        <v>17.367676885787414</v>
      </c>
      <c r="L200" s="475">
        <f>'NH4'!F49</f>
        <v>23.350554161279693</v>
      </c>
      <c r="M200" s="475">
        <f>Na!F49</f>
        <v>18.095117372677265</v>
      </c>
      <c r="N200" s="475">
        <f>K!F49</f>
        <v>0.83075303571881254</v>
      </c>
      <c r="O200" s="475">
        <f>Mg!F49</f>
        <v>1.9334116662864096</v>
      </c>
      <c r="P200" s="472">
        <f>Ca!F49</f>
        <v>2.3269271110604102</v>
      </c>
      <c r="Q200" s="476">
        <f t="shared" si="435"/>
        <v>0.31891867744295765</v>
      </c>
      <c r="R200" s="473">
        <f t="shared" si="436"/>
        <v>68.864510102162399</v>
      </c>
      <c r="S200" s="475">
        <f t="shared" si="437"/>
        <v>68.164779010156821</v>
      </c>
      <c r="T200" s="475">
        <f t="shared" si="438"/>
        <v>69.183428779605364</v>
      </c>
      <c r="U200" s="475">
        <f t="shared" si="439"/>
        <v>-0.5106434518769396</v>
      </c>
      <c r="V200" s="475">
        <f t="shared" si="440"/>
        <v>-0.74165494100060136</v>
      </c>
      <c r="W200" s="472">
        <f t="shared" si="441"/>
        <v>-4.2518165963798733</v>
      </c>
      <c r="X200" s="477">
        <f t="shared" si="442"/>
        <v>157.78799999999998</v>
      </c>
      <c r="Y200" s="478">
        <f t="shared" ref="Y200:AA200" si="461">H200*$E200/1000</f>
        <v>2.2050391250000003</v>
      </c>
      <c r="Z200" s="478">
        <f t="shared" si="461"/>
        <v>2.9579325499999993</v>
      </c>
      <c r="AA200" s="478">
        <f t="shared" si="461"/>
        <v>3.4979825199999994</v>
      </c>
      <c r="AB200" s="478">
        <f t="shared" ref="AB200:AF200" si="462">L200*$E200/1000</f>
        <v>3.6844372399999998</v>
      </c>
      <c r="AC200" s="478">
        <f t="shared" si="462"/>
        <v>2.8551923800000001</v>
      </c>
      <c r="AD200" s="478">
        <f t="shared" si="462"/>
        <v>0.13108286</v>
      </c>
      <c r="AE200" s="478">
        <f t="shared" si="462"/>
        <v>0.30506915999999995</v>
      </c>
      <c r="AF200" s="478">
        <f t="shared" si="462"/>
        <v>0.36716117499999995</v>
      </c>
      <c r="AG200" s="479">
        <f t="shared" si="445"/>
        <v>2.7404110004546243</v>
      </c>
      <c r="AH200" s="480"/>
      <c r="AI200" s="459">
        <f t="shared" si="446"/>
        <v>137.02928911231922</v>
      </c>
      <c r="AJ200" s="301"/>
      <c r="AK200" s="301"/>
    </row>
    <row r="201" spans="1:37" ht="12.75" hidden="1" customHeight="1">
      <c r="A201" s="447">
        <v>198</v>
      </c>
      <c r="B201" s="460">
        <v>7</v>
      </c>
      <c r="C201" s="483">
        <v>46</v>
      </c>
      <c r="D201" s="472">
        <f>測定日数!F50</f>
        <v>28</v>
      </c>
      <c r="E201" s="473">
        <f>mm!F50</f>
        <v>195.06605124940313</v>
      </c>
      <c r="F201" s="474">
        <f>pH!F50</f>
        <v>5.1177961456929308</v>
      </c>
      <c r="G201" s="474">
        <f>EC!F50</f>
        <v>1.4830478133159271</v>
      </c>
      <c r="H201" s="475">
        <f>'SO4'!F50</f>
        <v>11.925058730497598</v>
      </c>
      <c r="I201" s="475">
        <f>'NO3'!F50</f>
        <v>5.7146631216044499</v>
      </c>
      <c r="J201" s="475">
        <f>Cl!F50</f>
        <v>81.885580606372926</v>
      </c>
      <c r="K201" s="475">
        <f>H!F50</f>
        <v>7.6243680769828366</v>
      </c>
      <c r="L201" s="475">
        <f>'NH4'!F50</f>
        <v>9.4344530881114217</v>
      </c>
      <c r="M201" s="475">
        <f>Na!F50</f>
        <v>77.03590576781879</v>
      </c>
      <c r="N201" s="475">
        <f>K!F50</f>
        <v>1.5557744325948395</v>
      </c>
      <c r="O201" s="475">
        <f>Mg!F50</f>
        <v>8.7613596546110948</v>
      </c>
      <c r="P201" s="472">
        <f>Ca!F50</f>
        <v>2.8727036008718527</v>
      </c>
      <c r="Q201" s="476">
        <f t="shared" si="435"/>
        <v>0.72647024471355615</v>
      </c>
      <c r="R201" s="473">
        <f t="shared" si="436"/>
        <v>111.45036118897258</v>
      </c>
      <c r="S201" s="475">
        <f t="shared" si="437"/>
        <v>118.91862787647381</v>
      </c>
      <c r="T201" s="475">
        <f t="shared" si="438"/>
        <v>112.17683143368613</v>
      </c>
      <c r="U201" s="475">
        <f t="shared" si="439"/>
        <v>3.2418715373967024</v>
      </c>
      <c r="V201" s="475">
        <f t="shared" si="440"/>
        <v>2.9173210338760112</v>
      </c>
      <c r="W201" s="472">
        <f t="shared" si="441"/>
        <v>7.3269288521200542</v>
      </c>
      <c r="X201" s="477">
        <f t="shared" si="442"/>
        <v>195.06605124940313</v>
      </c>
      <c r="Y201" s="478">
        <f t="shared" ref="Y201:AA201" si="463">H201*$E201/1000</f>
        <v>2.3261741174753867</v>
      </c>
      <c r="Z201" s="478">
        <f t="shared" si="463"/>
        <v>1.1147367693519676</v>
      </c>
      <c r="AA201" s="478">
        <f t="shared" si="463"/>
        <v>15.973096863149873</v>
      </c>
      <c r="AB201" s="478">
        <f t="shared" ref="AB201:AF201" si="464">L201*$E201/1000</f>
        <v>1.8403415095956324</v>
      </c>
      <c r="AC201" s="478">
        <f t="shared" si="464"/>
        <v>15.02708994254953</v>
      </c>
      <c r="AD201" s="478">
        <f t="shared" si="464"/>
        <v>0.30347877520105598</v>
      </c>
      <c r="AE201" s="478">
        <f t="shared" si="464"/>
        <v>1.7090438314008207</v>
      </c>
      <c r="AF201" s="478">
        <f t="shared" si="464"/>
        <v>0.56036694783201368</v>
      </c>
      <c r="AG201" s="479">
        <f t="shared" si="445"/>
        <v>1.4872553740490473</v>
      </c>
      <c r="AH201" s="480"/>
      <c r="AI201" s="459">
        <f t="shared" si="446"/>
        <v>230.36898906544639</v>
      </c>
      <c r="AJ201" s="301"/>
      <c r="AK201" s="301"/>
    </row>
    <row r="202" spans="1:37" ht="12.75" hidden="1" customHeight="1">
      <c r="A202" s="447">
        <v>199</v>
      </c>
      <c r="B202" s="460">
        <v>7</v>
      </c>
      <c r="C202" s="483">
        <v>47</v>
      </c>
      <c r="D202" s="472">
        <f>測定日数!F51</f>
        <v>28</v>
      </c>
      <c r="E202" s="473">
        <f>mm!F51</f>
        <v>270.70063694267515</v>
      </c>
      <c r="F202" s="474">
        <f>pH!F51</f>
        <v>4.99</v>
      </c>
      <c r="G202" s="474">
        <f>EC!F51</f>
        <v>0.93</v>
      </c>
      <c r="H202" s="475">
        <f>'SO4'!F51</f>
        <v>9.2799999999999994</v>
      </c>
      <c r="I202" s="475">
        <f>'NO3'!F51</f>
        <v>6.05</v>
      </c>
      <c r="J202" s="475">
        <f>Cl!F51</f>
        <v>13.24</v>
      </c>
      <c r="K202" s="475">
        <f>H!F51</f>
        <v>10.232929922807537</v>
      </c>
      <c r="L202" s="475">
        <f>'NH4'!F51</f>
        <v>12.42</v>
      </c>
      <c r="M202" s="475">
        <f>Na!F51</f>
        <v>10.34</v>
      </c>
      <c r="N202" s="475">
        <f>K!F51</f>
        <v>0.97</v>
      </c>
      <c r="O202" s="475">
        <f>Mg!F51</f>
        <v>1.1599999999999999</v>
      </c>
      <c r="P202" s="472">
        <f>Ca!F51</f>
        <v>1.01</v>
      </c>
      <c r="Q202" s="476">
        <f t="shared" si="435"/>
        <v>0.54127963197780649</v>
      </c>
      <c r="R202" s="473">
        <f t="shared" si="436"/>
        <v>37.85</v>
      </c>
      <c r="S202" s="475">
        <f t="shared" si="437"/>
        <v>38.302929922807522</v>
      </c>
      <c r="T202" s="475">
        <f t="shared" si="438"/>
        <v>38.39127963197781</v>
      </c>
      <c r="U202" s="475">
        <f t="shared" si="439"/>
        <v>0.59476362008215977</v>
      </c>
      <c r="V202" s="475">
        <f t="shared" si="440"/>
        <v>-0.11519736585481929</v>
      </c>
      <c r="W202" s="472">
        <f t="shared" si="441"/>
        <v>-5.9666421018814892</v>
      </c>
      <c r="X202" s="477">
        <f t="shared" si="442"/>
        <v>270.70063694267515</v>
      </c>
      <c r="Y202" s="478">
        <f t="shared" ref="Y202:AA202" si="465">H202*$E202/1000</f>
        <v>2.5121019108280254</v>
      </c>
      <c r="Z202" s="478">
        <f t="shared" si="465"/>
        <v>1.6377388535031847</v>
      </c>
      <c r="AA202" s="478">
        <f t="shared" si="465"/>
        <v>3.5840764331210191</v>
      </c>
      <c r="AB202" s="478">
        <f t="shared" ref="AB202:AF202" si="466">L202*$E202/1000</f>
        <v>3.362101910828025</v>
      </c>
      <c r="AC202" s="478">
        <f t="shared" si="466"/>
        <v>2.7990445859872612</v>
      </c>
      <c r="AD202" s="478">
        <f t="shared" si="466"/>
        <v>0.26257961783439487</v>
      </c>
      <c r="AE202" s="478">
        <f t="shared" si="466"/>
        <v>0.31401273885350317</v>
      </c>
      <c r="AF202" s="478">
        <f t="shared" si="466"/>
        <v>0.27340764331210193</v>
      </c>
      <c r="AG202" s="479">
        <f t="shared" si="445"/>
        <v>2.7700606478937599</v>
      </c>
      <c r="AH202" s="480"/>
      <c r="AI202" s="459">
        <f t="shared" si="446"/>
        <v>76.152929922807516</v>
      </c>
      <c r="AJ202" s="301"/>
      <c r="AK202" s="301"/>
    </row>
    <row r="203" spans="1:37" ht="12.75" hidden="1" customHeight="1">
      <c r="A203" s="447">
        <v>200</v>
      </c>
      <c r="B203" s="460">
        <v>7</v>
      </c>
      <c r="C203" s="483">
        <v>48</v>
      </c>
      <c r="D203" s="472">
        <f>測定日数!F52</f>
        <v>28</v>
      </c>
      <c r="E203" s="473">
        <f>mm!F52</f>
        <v>213.69426751592357</v>
      </c>
      <c r="F203" s="474">
        <f>pH!F52</f>
        <v>4.6900000000000004</v>
      </c>
      <c r="G203" s="474">
        <f>EC!F52</f>
        <v>1.86</v>
      </c>
      <c r="H203" s="475">
        <f>'SO4'!F52</f>
        <v>24</v>
      </c>
      <c r="I203" s="475">
        <f>'NO3'!F52</f>
        <v>18.899999999999999</v>
      </c>
      <c r="J203" s="475">
        <f>Cl!F52</f>
        <v>9.1999999999999993</v>
      </c>
      <c r="K203" s="475">
        <f>H!F52</f>
        <v>20.417379446695282</v>
      </c>
      <c r="L203" s="475">
        <f>'NH4'!F52</f>
        <v>43.3</v>
      </c>
      <c r="M203" s="475">
        <f>Na!F52</f>
        <v>11</v>
      </c>
      <c r="N203" s="475">
        <f>K!F52</f>
        <v>1.4</v>
      </c>
      <c r="O203" s="475">
        <f>Mg!F52</f>
        <v>1.1000000000000001</v>
      </c>
      <c r="P203" s="472">
        <f>Ca!F52</f>
        <v>3.4</v>
      </c>
      <c r="Q203" s="476">
        <f t="shared" si="435"/>
        <v>0.27128244136974494</v>
      </c>
      <c r="R203" s="473">
        <f t="shared" si="436"/>
        <v>76.099999999999994</v>
      </c>
      <c r="S203" s="475">
        <f t="shared" si="437"/>
        <v>85.117379446695281</v>
      </c>
      <c r="T203" s="475">
        <f t="shared" si="438"/>
        <v>76.371282441369743</v>
      </c>
      <c r="U203" s="475">
        <f t="shared" si="439"/>
        <v>5.5933048146814608</v>
      </c>
      <c r="V203" s="475">
        <f t="shared" si="440"/>
        <v>5.4159201662020378</v>
      </c>
      <c r="W203" s="472">
        <f t="shared" si="441"/>
        <v>-3.3513693171324732</v>
      </c>
      <c r="X203" s="477">
        <f t="shared" si="442"/>
        <v>213.69426751592357</v>
      </c>
      <c r="Y203" s="478">
        <f t="shared" ref="Y203:AA203" si="467">H203*$E203/1000</f>
        <v>5.1286624203821658</v>
      </c>
      <c r="Z203" s="478">
        <f t="shared" si="467"/>
        <v>4.0388216560509553</v>
      </c>
      <c r="AA203" s="478">
        <f t="shared" si="467"/>
        <v>1.9659872611464966</v>
      </c>
      <c r="AB203" s="478">
        <f t="shared" ref="AB203:AF203" si="468">L203*$E203/1000</f>
        <v>9.2529617834394902</v>
      </c>
      <c r="AC203" s="478">
        <f t="shared" si="468"/>
        <v>2.3506369426751594</v>
      </c>
      <c r="AD203" s="478">
        <f t="shared" si="468"/>
        <v>0.29917197452229299</v>
      </c>
      <c r="AE203" s="478">
        <f t="shared" si="468"/>
        <v>0.23506369426751594</v>
      </c>
      <c r="AF203" s="478">
        <f t="shared" si="468"/>
        <v>0.72656050955414009</v>
      </c>
      <c r="AG203" s="479">
        <f t="shared" si="445"/>
        <v>4.3630769454562213</v>
      </c>
      <c r="AH203" s="480"/>
      <c r="AI203" s="459">
        <f t="shared" si="446"/>
        <v>161.21737944669528</v>
      </c>
      <c r="AJ203" s="301"/>
      <c r="AK203" s="301"/>
    </row>
    <row r="204" spans="1:37" ht="12.75" hidden="1" customHeight="1">
      <c r="A204" s="447">
        <v>201</v>
      </c>
      <c r="B204" s="460">
        <v>7</v>
      </c>
      <c r="C204" s="483">
        <v>49</v>
      </c>
      <c r="D204" s="472">
        <f>測定日数!F53</f>
        <v>28</v>
      </c>
      <c r="E204" s="473">
        <f>mm!F53</f>
        <v>105.25477707006371</v>
      </c>
      <c r="F204" s="474">
        <f>pH!F53</f>
        <v>4.8871537942191843</v>
      </c>
      <c r="G204" s="474">
        <f>EC!F53</f>
        <v>1.88</v>
      </c>
      <c r="H204" s="475">
        <f>'SO4'!F53</f>
        <v>9.3000000000000007</v>
      </c>
      <c r="I204" s="475">
        <f>'NO3'!F53</f>
        <v>7.3</v>
      </c>
      <c r="J204" s="475">
        <f>Cl!F53</f>
        <v>11.3</v>
      </c>
      <c r="K204" s="475">
        <f>H!F53</f>
        <v>12.967199896392875</v>
      </c>
      <c r="L204" s="475">
        <f>'NH4'!F53</f>
        <v>26.7</v>
      </c>
      <c r="M204" s="475">
        <f>Na!F53</f>
        <v>9</v>
      </c>
      <c r="N204" s="475">
        <f>K!F53</f>
        <v>0.4</v>
      </c>
      <c r="O204" s="475">
        <f>Mg!F53</f>
        <v>0.7</v>
      </c>
      <c r="P204" s="472">
        <f>Ca!F53</f>
        <v>0.5</v>
      </c>
      <c r="Q204" s="476">
        <f t="shared" si="435"/>
        <v>0.42714514983398327</v>
      </c>
      <c r="R204" s="473">
        <f t="shared" si="436"/>
        <v>37.200000000000003</v>
      </c>
      <c r="S204" s="475">
        <f t="shared" si="437"/>
        <v>51.467199896392877</v>
      </c>
      <c r="T204" s="475">
        <f t="shared" si="438"/>
        <v>37.627145149833986</v>
      </c>
      <c r="U204" s="475">
        <f t="shared" si="439"/>
        <v>16.090730183274104</v>
      </c>
      <c r="V204" s="475">
        <f t="shared" si="440"/>
        <v>15.534156224368603</v>
      </c>
      <c r="W204" s="472">
        <f t="shared" si="441"/>
        <v>-30.628399921393513</v>
      </c>
      <c r="X204" s="477">
        <f t="shared" si="442"/>
        <v>105.25477707006371</v>
      </c>
      <c r="Y204" s="478">
        <f t="shared" ref="Y204:AA204" si="469">H204*$E204/1000</f>
        <v>0.9788694267515925</v>
      </c>
      <c r="Z204" s="478">
        <f t="shared" si="469"/>
        <v>0.7683598726114651</v>
      </c>
      <c r="AA204" s="478">
        <f t="shared" si="469"/>
        <v>1.1893789808917199</v>
      </c>
      <c r="AB204" s="478">
        <f t="shared" ref="AB204:AF204" si="470">L204*$E204/1000</f>
        <v>2.8103025477707009</v>
      </c>
      <c r="AC204" s="478">
        <f t="shared" si="470"/>
        <v>0.9472929936305734</v>
      </c>
      <c r="AD204" s="478">
        <f t="shared" si="470"/>
        <v>4.2101910828025488E-2</v>
      </c>
      <c r="AE204" s="478">
        <f t="shared" si="470"/>
        <v>7.3678343949044586E-2</v>
      </c>
      <c r="AF204" s="478">
        <f t="shared" si="470"/>
        <v>5.2627388535031856E-2</v>
      </c>
      <c r="AG204" s="479">
        <f t="shared" si="445"/>
        <v>1.3648597343177853</v>
      </c>
      <c r="AH204" s="480"/>
      <c r="AI204" s="459">
        <f t="shared" si="446"/>
        <v>88.667199896392873</v>
      </c>
      <c r="AJ204" s="301"/>
      <c r="AK204" s="301"/>
    </row>
    <row r="205" spans="1:37" ht="12.75" hidden="1" customHeight="1">
      <c r="A205" s="447">
        <v>202</v>
      </c>
      <c r="B205" s="460">
        <v>7</v>
      </c>
      <c r="C205" s="483">
        <v>50</v>
      </c>
      <c r="D205" s="472">
        <f>測定日数!F54</f>
        <v>28</v>
      </c>
      <c r="E205" s="473">
        <f>mm!F54</f>
        <v>208.87494731380343</v>
      </c>
      <c r="F205" s="474">
        <f>pH!F54</f>
        <v>4.88</v>
      </c>
      <c r="G205" s="474">
        <f>EC!F54</f>
        <v>2.2999999999999998</v>
      </c>
      <c r="H205" s="475">
        <f>'SO4'!F54</f>
        <v>15.7</v>
      </c>
      <c r="I205" s="475">
        <f>'NO3'!F54</f>
        <v>4.8</v>
      </c>
      <c r="J205" s="475">
        <f>Cl!F54</f>
        <v>112.7</v>
      </c>
      <c r="K205" s="475">
        <f>H!F54</f>
        <v>13.182567385564075</v>
      </c>
      <c r="L205" s="475">
        <f>'NH4'!F54</f>
        <v>0.7</v>
      </c>
      <c r="M205" s="475">
        <f>Na!F54</f>
        <v>128.69999999999999</v>
      </c>
      <c r="N205" s="475">
        <f>K!F54</f>
        <v>2.4</v>
      </c>
      <c r="O205" s="475">
        <f>Mg!F54</f>
        <v>11</v>
      </c>
      <c r="P205" s="472">
        <f>Ca!F54</f>
        <v>3.1</v>
      </c>
      <c r="Q205" s="476">
        <f t="shared" si="435"/>
        <v>0.42016675361261135</v>
      </c>
      <c r="R205" s="473">
        <f t="shared" si="436"/>
        <v>148.89999999999998</v>
      </c>
      <c r="S205" s="475">
        <f t="shared" si="437"/>
        <v>173.18256738556406</v>
      </c>
      <c r="T205" s="475">
        <f t="shared" si="438"/>
        <v>149.3201667536126</v>
      </c>
      <c r="U205" s="475">
        <f t="shared" si="439"/>
        <v>7.5392367810132015</v>
      </c>
      <c r="V205" s="475">
        <f t="shared" si="440"/>
        <v>7.3991312649317242</v>
      </c>
      <c r="W205" s="472">
        <f t="shared" si="441"/>
        <v>2.713929888467026</v>
      </c>
      <c r="X205" s="477">
        <f t="shared" si="442"/>
        <v>208.87494731380343</v>
      </c>
      <c r="Y205" s="478">
        <f t="shared" ref="Y205:AA205" si="471">H205*$E205/1000</f>
        <v>3.2793366728267137</v>
      </c>
      <c r="Z205" s="478">
        <f t="shared" si="471"/>
        <v>1.0025997471062564</v>
      </c>
      <c r="AA205" s="478">
        <f t="shared" si="471"/>
        <v>23.540206562265649</v>
      </c>
      <c r="AB205" s="478">
        <f t="shared" ref="AB205:AF205" si="472">L205*$E205/1000</f>
        <v>0.14621246311966241</v>
      </c>
      <c r="AC205" s="478">
        <f t="shared" si="472"/>
        <v>26.8822057192865</v>
      </c>
      <c r="AD205" s="478">
        <f t="shared" si="472"/>
        <v>0.50129987355312822</v>
      </c>
      <c r="AE205" s="478">
        <f t="shared" si="472"/>
        <v>2.2976244204518381</v>
      </c>
      <c r="AF205" s="478">
        <f t="shared" si="472"/>
        <v>0.64751233667279062</v>
      </c>
      <c r="AG205" s="479">
        <f t="shared" si="445"/>
        <v>2.7535080681203601</v>
      </c>
      <c r="AH205" s="480"/>
      <c r="AI205" s="459">
        <f t="shared" si="446"/>
        <v>322.08256738556406</v>
      </c>
      <c r="AJ205" s="301"/>
      <c r="AK205" s="301"/>
    </row>
    <row r="206" spans="1:37" ht="12.75" hidden="1" customHeight="1">
      <c r="A206" s="447">
        <v>203</v>
      </c>
      <c r="B206" s="460">
        <v>7</v>
      </c>
      <c r="C206" s="483">
        <v>51</v>
      </c>
      <c r="D206" s="472">
        <f>測定日数!F55</f>
        <v>27</v>
      </c>
      <c r="E206" s="473">
        <f>mm!F55</f>
        <v>469.5</v>
      </c>
      <c r="F206" s="474">
        <f>pH!F55</f>
        <v>5.2454615506819717</v>
      </c>
      <c r="G206" s="474">
        <f>EC!F55</f>
        <v>0.9619488817891374</v>
      </c>
      <c r="H206" s="475">
        <f>'SO4'!F55</f>
        <v>7.0147185697969654</v>
      </c>
      <c r="I206" s="475">
        <f>'NO3'!F55</f>
        <v>3.3745287226509726</v>
      </c>
      <c r="J206" s="475">
        <f>Cl!F55</f>
        <v>38.949997822008527</v>
      </c>
      <c r="K206" s="475">
        <f>H!F55</f>
        <v>5.6824869799639144</v>
      </c>
      <c r="L206" s="475">
        <f>'NH4'!F55</f>
        <v>7.9405840529506078</v>
      </c>
      <c r="M206" s="475">
        <f>Na!F55</f>
        <v>33.553505923073473</v>
      </c>
      <c r="N206" s="475">
        <f>K!F55</f>
        <v>1.7554181000084437</v>
      </c>
      <c r="O206" s="475">
        <f>Mg!F55</f>
        <v>3.9476311585673445</v>
      </c>
      <c r="P206" s="472">
        <f>Ca!F55</f>
        <v>1.7797206439091999</v>
      </c>
      <c r="Q206" s="476">
        <f t="shared" si="435"/>
        <v>0.97472753781956267</v>
      </c>
      <c r="R206" s="473">
        <f t="shared" si="436"/>
        <v>56.353963684253429</v>
      </c>
      <c r="S206" s="475">
        <f t="shared" si="437"/>
        <v>60.386698660949534</v>
      </c>
      <c r="T206" s="475">
        <f t="shared" si="438"/>
        <v>57.32869122207299</v>
      </c>
      <c r="U206" s="475">
        <f t="shared" si="439"/>
        <v>3.4544390066687121</v>
      </c>
      <c r="V206" s="475">
        <f t="shared" si="440"/>
        <v>2.5977974858813124</v>
      </c>
      <c r="W206" s="472">
        <f t="shared" si="441"/>
        <v>-1.4204126746689858</v>
      </c>
      <c r="X206" s="477">
        <f t="shared" si="442"/>
        <v>469.5</v>
      </c>
      <c r="Y206" s="478">
        <f t="shared" ref="Y206:AA206" si="473">H206*$E206/1000</f>
        <v>3.2934103685196749</v>
      </c>
      <c r="Z206" s="478">
        <f t="shared" si="473"/>
        <v>1.5843412352846318</v>
      </c>
      <c r="AA206" s="478">
        <f t="shared" si="473"/>
        <v>18.287023977433005</v>
      </c>
      <c r="AB206" s="478">
        <f t="shared" ref="AB206:AF206" si="474">L206*$E206/1000</f>
        <v>3.7281042128603104</v>
      </c>
      <c r="AC206" s="478">
        <f t="shared" si="474"/>
        <v>15.753371030882995</v>
      </c>
      <c r="AD206" s="478">
        <f t="shared" si="474"/>
        <v>0.82416879795396425</v>
      </c>
      <c r="AE206" s="478">
        <f t="shared" si="474"/>
        <v>1.8534128289473684</v>
      </c>
      <c r="AF206" s="478">
        <f t="shared" si="474"/>
        <v>0.83557884231536939</v>
      </c>
      <c r="AG206" s="479">
        <f t="shared" si="445"/>
        <v>2.667927637093058</v>
      </c>
      <c r="AH206" s="480"/>
      <c r="AI206" s="459">
        <f t="shared" si="446"/>
        <v>116.74066234520296</v>
      </c>
      <c r="AJ206" s="301"/>
      <c r="AK206" s="301"/>
    </row>
    <row r="207" spans="1:37" ht="12.75" hidden="1" customHeight="1">
      <c r="A207" s="447">
        <v>204</v>
      </c>
      <c r="B207" s="460">
        <v>7</v>
      </c>
      <c r="C207" s="483">
        <v>52</v>
      </c>
      <c r="D207" s="472">
        <f>測定日数!F56</f>
        <v>28</v>
      </c>
      <c r="E207" s="473">
        <f>mm!F56</f>
        <v>415.64904937879385</v>
      </c>
      <c r="F207" s="474">
        <f>pH!F56</f>
        <v>5.5</v>
      </c>
      <c r="G207" s="474">
        <f>EC!F56</f>
        <v>1.4</v>
      </c>
      <c r="H207" s="475">
        <f>'SO4'!F56</f>
        <v>9</v>
      </c>
      <c r="I207" s="475">
        <f>'NO3'!F56</f>
        <v>5.3</v>
      </c>
      <c r="J207" s="475">
        <f>Cl!F56</f>
        <v>77</v>
      </c>
      <c r="K207" s="475">
        <f>H!F56</f>
        <v>3.1622776601683795</v>
      </c>
      <c r="L207" s="475">
        <f>'NH4'!F56</f>
        <v>9.3000000000000007</v>
      </c>
      <c r="M207" s="475">
        <f>Na!F56</f>
        <v>72.5</v>
      </c>
      <c r="N207" s="475">
        <f>K!F56</f>
        <v>2.2000000000000002</v>
      </c>
      <c r="O207" s="475">
        <f>Mg!F56</f>
        <v>8.1</v>
      </c>
      <c r="P207" s="472">
        <f>Ca!F56</f>
        <v>2.4</v>
      </c>
      <c r="Q207" s="476">
        <f t="shared" si="435"/>
        <v>1.7515465553322167</v>
      </c>
      <c r="R207" s="473">
        <f t="shared" si="436"/>
        <v>100.3</v>
      </c>
      <c r="S207" s="475">
        <f t="shared" si="437"/>
        <v>108.16227766016839</v>
      </c>
      <c r="T207" s="475">
        <f t="shared" si="438"/>
        <v>102.05154655533221</v>
      </c>
      <c r="U207" s="475">
        <f t="shared" si="439"/>
        <v>3.7715589354661745</v>
      </c>
      <c r="V207" s="475">
        <f t="shared" si="440"/>
        <v>2.9069121061095218</v>
      </c>
      <c r="W207" s="472">
        <f t="shared" si="441"/>
        <v>1.5052062247745279</v>
      </c>
      <c r="X207" s="477">
        <f t="shared" si="442"/>
        <v>415.64904937879385</v>
      </c>
      <c r="Y207" s="478">
        <f t="shared" ref="Y207:AA207" si="475">H207*$E207/1000</f>
        <v>3.7408414444091447</v>
      </c>
      <c r="Z207" s="478">
        <f t="shared" si="475"/>
        <v>2.2029399617076075</v>
      </c>
      <c r="AA207" s="478">
        <f t="shared" si="475"/>
        <v>32.004976802167128</v>
      </c>
      <c r="AB207" s="478">
        <f t="shared" ref="AB207:AF207" si="476">L207*$E207/1000</f>
        <v>3.865536159222783</v>
      </c>
      <c r="AC207" s="478">
        <f t="shared" si="476"/>
        <v>30.134556079962554</v>
      </c>
      <c r="AD207" s="478">
        <f t="shared" si="476"/>
        <v>0.91442790863334655</v>
      </c>
      <c r="AE207" s="478">
        <f t="shared" si="476"/>
        <v>3.36675729996823</v>
      </c>
      <c r="AF207" s="478">
        <f t="shared" si="476"/>
        <v>0.99755771850910513</v>
      </c>
      <c r="AG207" s="479">
        <f t="shared" si="445"/>
        <v>1.3143977033207834</v>
      </c>
      <c r="AH207" s="480"/>
      <c r="AI207" s="459">
        <f t="shared" si="446"/>
        <v>208.46227766016838</v>
      </c>
      <c r="AJ207" s="301"/>
      <c r="AK207" s="301"/>
    </row>
    <row r="208" spans="1:37" ht="12.75" hidden="1" customHeight="1">
      <c r="A208" s="447">
        <v>205</v>
      </c>
      <c r="B208" s="460">
        <v>8</v>
      </c>
      <c r="C208" s="483">
        <v>1</v>
      </c>
      <c r="D208" s="472">
        <f>測定日数!G5</f>
        <v>28</v>
      </c>
      <c r="E208" s="473">
        <f>mm!G5</f>
        <v>91.517352678102498</v>
      </c>
      <c r="F208" s="474">
        <f>pH!G5</f>
        <v>4.639444038956313</v>
      </c>
      <c r="G208" s="474">
        <f>EC!G5</f>
        <v>1.6509092553302496</v>
      </c>
      <c r="H208" s="475">
        <f>'SO4'!G5</f>
        <v>14.822655796423328</v>
      </c>
      <c r="I208" s="475">
        <f>'NO3'!G5</f>
        <v>15.268639485555106</v>
      </c>
      <c r="J208" s="475">
        <f>Cl!G5</f>
        <v>16.781623761420903</v>
      </c>
      <c r="K208" s="475">
        <f>H!G5</f>
        <v>22.938021794345776</v>
      </c>
      <c r="L208" s="475">
        <f>'NH4'!G5</f>
        <v>27.749571313020823</v>
      </c>
      <c r="M208" s="475">
        <f>Na!G5</f>
        <v>9.4591517869109545</v>
      </c>
      <c r="N208" s="475">
        <f>K!G5</f>
        <v>1.7796664315533242</v>
      </c>
      <c r="O208" s="475">
        <f>Mg!G5</f>
        <v>1.2078448309555567</v>
      </c>
      <c r="P208" s="472">
        <f>Ca!G5</f>
        <v>1.7701852330533028</v>
      </c>
      <c r="Q208" s="476">
        <f t="shared" si="435"/>
        <v>0.24147141337346195</v>
      </c>
      <c r="R208" s="473">
        <f t="shared" si="436"/>
        <v>61.695574839822662</v>
      </c>
      <c r="S208" s="475">
        <f t="shared" si="437"/>
        <v>67.882471453848581</v>
      </c>
      <c r="T208" s="475">
        <f t="shared" si="438"/>
        <v>61.937046253196122</v>
      </c>
      <c r="U208" s="475">
        <f t="shared" si="439"/>
        <v>4.774648785801376</v>
      </c>
      <c r="V208" s="475">
        <f t="shared" si="440"/>
        <v>4.5797622003719924</v>
      </c>
      <c r="W208" s="472">
        <f t="shared" si="441"/>
        <v>-2.3532081981569375</v>
      </c>
      <c r="X208" s="477">
        <f t="shared" si="442"/>
        <v>91.517352678102498</v>
      </c>
      <c r="Y208" s="478">
        <f t="shared" ref="Y208:AA208" si="477">H208*$E208/1000</f>
        <v>1.3565302181473939</v>
      </c>
      <c r="Z208" s="478">
        <f t="shared" si="477"/>
        <v>1.397345464714348</v>
      </c>
      <c r="AA208" s="478">
        <f t="shared" si="477"/>
        <v>1.5358097802851818</v>
      </c>
      <c r="AB208" s="478">
        <f t="shared" ref="AB208:AF208" si="478">L208*$E208/1000</f>
        <v>2.5395673045198821</v>
      </c>
      <c r="AC208" s="478">
        <f t="shared" si="478"/>
        <v>0.86567653011843326</v>
      </c>
      <c r="AD208" s="478">
        <f t="shared" si="478"/>
        <v>0.16287036046584571</v>
      </c>
      <c r="AE208" s="478">
        <f t="shared" si="478"/>
        <v>0.11053876137498278</v>
      </c>
      <c r="AF208" s="478">
        <f t="shared" si="478"/>
        <v>0.16200266627890819</v>
      </c>
      <c r="AG208" s="479">
        <f t="shared" si="445"/>
        <v>2.0992270302911438</v>
      </c>
      <c r="AH208" s="480"/>
      <c r="AI208" s="459">
        <f t="shared" si="446"/>
        <v>129.57804629367124</v>
      </c>
      <c r="AJ208" s="301"/>
      <c r="AK208" s="301"/>
    </row>
    <row r="209" spans="1:37" ht="12.75" hidden="1" customHeight="1">
      <c r="A209" s="447">
        <v>206</v>
      </c>
      <c r="B209" s="460">
        <v>8</v>
      </c>
      <c r="C209" s="483">
        <v>2</v>
      </c>
      <c r="D209" s="472">
        <f>測定日数!G6</f>
        <v>20</v>
      </c>
      <c r="E209" s="473">
        <f>mm!G6</f>
        <v>46.116848210496535</v>
      </c>
      <c r="F209" s="474">
        <f>pH!G6</f>
        <v>5.552816393572753</v>
      </c>
      <c r="G209" s="474">
        <f>EC!G6</f>
        <v>0.66434954411443847</v>
      </c>
      <c r="H209" s="475">
        <f>'SO4'!G6</f>
        <v>5.2458466043766094</v>
      </c>
      <c r="I209" s="475">
        <f>'NO3'!G6</f>
        <v>6.6829800318794996</v>
      </c>
      <c r="J209" s="475">
        <f>Cl!G6</f>
        <v>8.4098693390481447</v>
      </c>
      <c r="K209" s="475">
        <f>H!G6</f>
        <v>2.9220910000834142</v>
      </c>
      <c r="L209" s="475">
        <f>'NH4'!G6</f>
        <v>37.06028506345119</v>
      </c>
      <c r="M209" s="475">
        <f>Na!G6</f>
        <v>8.3362486441855346</v>
      </c>
      <c r="N209" s="475">
        <f>K!G6</f>
        <v>0.15891500784561688</v>
      </c>
      <c r="O209" s="475">
        <f>Mg!G6</f>
        <v>0.44006707872246925</v>
      </c>
      <c r="P209" s="472">
        <f>Ca!G6</f>
        <v>3.4196221963170399</v>
      </c>
      <c r="Q209" s="476">
        <f t="shared" si="435"/>
        <v>1.9780537051536076</v>
      </c>
      <c r="R209" s="473">
        <f t="shared" si="436"/>
        <v>25.584542579680864</v>
      </c>
      <c r="S209" s="475">
        <f t="shared" si="437"/>
        <v>56.196918265644776</v>
      </c>
      <c r="T209" s="475">
        <f t="shared" si="438"/>
        <v>27.56259628483447</v>
      </c>
      <c r="U209" s="475">
        <f t="shared" si="439"/>
        <v>37.431925731751726</v>
      </c>
      <c r="V209" s="475">
        <f t="shared" si="440"/>
        <v>34.186351406744713</v>
      </c>
      <c r="W209" s="472">
        <f t="shared" si="441"/>
        <v>-0.7299151564781523</v>
      </c>
      <c r="X209" s="477">
        <f t="shared" si="442"/>
        <v>46.116848210496535</v>
      </c>
      <c r="Y209" s="478">
        <f t="shared" ref="Y209:AA209" si="479">H209*$E209/1000</f>
        <v>0.24192191158958476</v>
      </c>
      <c r="Z209" s="478">
        <f t="shared" si="479"/>
        <v>0.30819797572396618</v>
      </c>
      <c r="AA209" s="478">
        <f t="shared" si="479"/>
        <v>0.38783666777899212</v>
      </c>
      <c r="AB209" s="478">
        <f t="shared" ref="AB209:AF209" si="480">L209*$E209/1000</f>
        <v>1.7091035409089104</v>
      </c>
      <c r="AC209" s="478">
        <f t="shared" si="480"/>
        <v>0.38444151336886184</v>
      </c>
      <c r="AD209" s="478">
        <f t="shared" si="480"/>
        <v>7.3286592951861797E-3</v>
      </c>
      <c r="AE209" s="478">
        <f t="shared" si="480"/>
        <v>2.0294506671880742E-2</v>
      </c>
      <c r="AF209" s="478">
        <f t="shared" si="480"/>
        <v>0.15770219776479771</v>
      </c>
      <c r="AG209" s="479">
        <f t="shared" si="445"/>
        <v>0.13475762710810482</v>
      </c>
      <c r="AH209" s="480"/>
      <c r="AI209" s="459">
        <f t="shared" si="446"/>
        <v>81.78146084532564</v>
      </c>
      <c r="AJ209" s="301"/>
      <c r="AK209" s="301"/>
    </row>
    <row r="210" spans="1:37" ht="12.75" hidden="1" customHeight="1">
      <c r="A210" s="447">
        <v>207</v>
      </c>
      <c r="B210" s="460">
        <v>8</v>
      </c>
      <c r="C210" s="483">
        <v>3</v>
      </c>
      <c r="D210" s="472">
        <f>測定日数!G7</f>
        <v>28</v>
      </c>
      <c r="E210" s="473">
        <f>mm!G7</f>
        <v>127.00636942675159</v>
      </c>
      <c r="F210" s="474">
        <f>pH!G7</f>
        <v>4.8923148448217351</v>
      </c>
      <c r="G210" s="474">
        <f>EC!G7</f>
        <v>0.96231594784353047</v>
      </c>
      <c r="H210" s="475">
        <f>'SO4'!G7</f>
        <v>9.1213223002340342</v>
      </c>
      <c r="I210" s="475">
        <f>'NO3'!G7</f>
        <v>7.7277801145371603</v>
      </c>
      <c r="J210" s="475">
        <f>Cl!G7</f>
        <v>5.3595200269355319</v>
      </c>
      <c r="K210" s="475">
        <f>H!G7</f>
        <v>12.814012850237255</v>
      </c>
      <c r="L210" s="475">
        <f>'NH4'!G7</f>
        <v>14.967402206619861</v>
      </c>
      <c r="M210" s="475">
        <f>Na!G7</f>
        <v>2.4907330687715321</v>
      </c>
      <c r="N210" s="475">
        <f>K!G7</f>
        <v>0.23856736449758481</v>
      </c>
      <c r="O210" s="475">
        <f>Mg!G7</f>
        <v>0.62368174482294614</v>
      </c>
      <c r="P210" s="472">
        <f>Ca!G7</f>
        <v>1.2131394182547643</v>
      </c>
      <c r="Q210" s="476">
        <f t="shared" si="435"/>
        <v>0.43225152084730384</v>
      </c>
      <c r="R210" s="473">
        <f t="shared" si="436"/>
        <v>31.329944741940761</v>
      </c>
      <c r="S210" s="475">
        <f t="shared" si="437"/>
        <v>34.184357816281647</v>
      </c>
      <c r="T210" s="475">
        <f t="shared" si="438"/>
        <v>31.762196262788063</v>
      </c>
      <c r="U210" s="475">
        <f t="shared" si="439"/>
        <v>4.3569311782021583</v>
      </c>
      <c r="V210" s="475">
        <f t="shared" si="440"/>
        <v>3.6729160261951215</v>
      </c>
      <c r="W210" s="472">
        <f t="shared" si="441"/>
        <v>-7.0482925263104663</v>
      </c>
      <c r="X210" s="477">
        <f t="shared" si="442"/>
        <v>127.00636942675159</v>
      </c>
      <c r="Y210" s="478">
        <f t="shared" ref="Y210:AA210" si="481">H210*$E210/1000</f>
        <v>1.1584660297239913</v>
      </c>
      <c r="Z210" s="478">
        <f t="shared" si="481"/>
        <v>0.98147729607561129</v>
      </c>
      <c r="AA210" s="478">
        <f t="shared" si="481"/>
        <v>0.68069318049104777</v>
      </c>
      <c r="AB210" s="478">
        <f t="shared" ref="AB210:AF210" si="482">L210*$E210/1000</f>
        <v>1.9009554140127389</v>
      </c>
      <c r="AC210" s="478">
        <f t="shared" si="482"/>
        <v>0.31633896427582386</v>
      </c>
      <c r="AD210" s="478">
        <f t="shared" si="482"/>
        <v>3.0299574828546758E-2</v>
      </c>
      <c r="AE210" s="478">
        <f t="shared" si="482"/>
        <v>7.9211554087704111E-2</v>
      </c>
      <c r="AF210" s="478">
        <f t="shared" si="482"/>
        <v>0.1540764331210191</v>
      </c>
      <c r="AG210" s="479">
        <f t="shared" si="445"/>
        <v>1.627461249896375</v>
      </c>
      <c r="AH210" s="480"/>
      <c r="AI210" s="459">
        <f t="shared" si="446"/>
        <v>65.514302558222411</v>
      </c>
      <c r="AJ210" s="301"/>
      <c r="AK210" s="301"/>
    </row>
    <row r="211" spans="1:37" ht="12.75" hidden="1" customHeight="1">
      <c r="A211" s="447">
        <v>208</v>
      </c>
      <c r="B211" s="460">
        <v>8</v>
      </c>
      <c r="C211" s="483">
        <v>4</v>
      </c>
      <c r="D211" s="472">
        <f>測定日数!G8</f>
        <v>28</v>
      </c>
      <c r="E211" s="473">
        <f>mm!G8</f>
        <v>65.171865054105666</v>
      </c>
      <c r="F211" s="474">
        <f>pH!G8</f>
        <v>5.44</v>
      </c>
      <c r="G211" s="474">
        <f>EC!G8</f>
        <v>0.90500000000000003</v>
      </c>
      <c r="H211" s="475">
        <f>'SO4'!G8</f>
        <v>12.9</v>
      </c>
      <c r="I211" s="475">
        <f>'NO3'!G8</f>
        <v>15.1</v>
      </c>
      <c r="J211" s="475">
        <f>Cl!G8</f>
        <v>7.4</v>
      </c>
      <c r="K211" s="475">
        <f>H!G8</f>
        <v>3.6307805477010109</v>
      </c>
      <c r="L211" s="475">
        <f>'NH4'!G8</f>
        <v>41.7</v>
      </c>
      <c r="M211" s="475">
        <f>Na!G8</f>
        <v>6</v>
      </c>
      <c r="N211" s="475">
        <f>K!G8</f>
        <v>1.6</v>
      </c>
      <c r="O211" s="475">
        <f>Mg!G8</f>
        <v>1.3</v>
      </c>
      <c r="P211" s="472">
        <f>Ca!G8</f>
        <v>3.4</v>
      </c>
      <c r="Q211" s="476">
        <f t="shared" si="435"/>
        <v>1.5255332758073556</v>
      </c>
      <c r="R211" s="473">
        <f t="shared" si="436"/>
        <v>48.3</v>
      </c>
      <c r="S211" s="475">
        <f t="shared" si="437"/>
        <v>62.330780547701004</v>
      </c>
      <c r="T211" s="475">
        <f t="shared" si="438"/>
        <v>49.825533275807352</v>
      </c>
      <c r="U211" s="475">
        <f t="shared" si="439"/>
        <v>12.682528748544186</v>
      </c>
      <c r="V211" s="475">
        <f t="shared" si="440"/>
        <v>11.149837976640516</v>
      </c>
      <c r="W211" s="472">
        <f t="shared" si="441"/>
        <v>-0.24188778719126797</v>
      </c>
      <c r="X211" s="477">
        <f t="shared" si="442"/>
        <v>65.171865054105666</v>
      </c>
      <c r="Y211" s="478">
        <f t="shared" ref="Y211:AA211" si="483">H211*$E211/1000</f>
        <v>0.84071705919796302</v>
      </c>
      <c r="Z211" s="478">
        <f t="shared" si="483"/>
        <v>0.98409516231699556</v>
      </c>
      <c r="AA211" s="478">
        <f t="shared" si="483"/>
        <v>0.48227180140038195</v>
      </c>
      <c r="AB211" s="478">
        <f t="shared" ref="AB211:AF211" si="484">L211*$E211/1000</f>
        <v>2.7176667727562065</v>
      </c>
      <c r="AC211" s="478">
        <f t="shared" si="484"/>
        <v>0.39103119032463401</v>
      </c>
      <c r="AD211" s="478">
        <f t="shared" si="484"/>
        <v>0.10427498408656907</v>
      </c>
      <c r="AE211" s="478">
        <f t="shared" si="484"/>
        <v>8.4723424570337366E-2</v>
      </c>
      <c r="AF211" s="478">
        <f t="shared" si="484"/>
        <v>0.22158434118395925</v>
      </c>
      <c r="AG211" s="479">
        <f t="shared" si="445"/>
        <v>0.23662473989584215</v>
      </c>
      <c r="AH211" s="480"/>
      <c r="AI211" s="459">
        <f t="shared" si="446"/>
        <v>110.63078054770099</v>
      </c>
      <c r="AJ211" s="301"/>
      <c r="AK211" s="301"/>
    </row>
    <row r="212" spans="1:37" ht="12.75" hidden="1" customHeight="1">
      <c r="A212" s="447">
        <v>209</v>
      </c>
      <c r="B212" s="460">
        <v>8</v>
      </c>
      <c r="C212" s="483">
        <v>5</v>
      </c>
      <c r="D212" s="472">
        <f>測定日数!G9</f>
        <v>35</v>
      </c>
      <c r="E212" s="473">
        <f>mm!G9</f>
        <v>62</v>
      </c>
      <c r="F212" s="474">
        <f>pH!G9</f>
        <v>4.4800000000000004</v>
      </c>
      <c r="G212" s="474">
        <f>EC!G9</f>
        <v>2.9</v>
      </c>
      <c r="H212" s="475">
        <f>'SO4'!G9</f>
        <v>21.8</v>
      </c>
      <c r="I212" s="475">
        <f>'NO3'!G9</f>
        <v>22.1</v>
      </c>
      <c r="J212" s="475">
        <f>Cl!G9</f>
        <v>81.3</v>
      </c>
      <c r="K212" s="475">
        <f>H!G9</f>
        <v>33.113112148259084</v>
      </c>
      <c r="L212" s="475">
        <f>'NH4'!G9</f>
        <v>24.7</v>
      </c>
      <c r="M212" s="475">
        <f>Na!G9</f>
        <v>71.900000000000006</v>
      </c>
      <c r="N212" s="475">
        <f>K!G9</f>
        <v>1.86</v>
      </c>
      <c r="O212" s="475">
        <f>Mg!G9</f>
        <v>4.6500000000000004</v>
      </c>
      <c r="P212" s="472">
        <f>Ca!G9</f>
        <v>2.89</v>
      </c>
      <c r="Q212" s="476">
        <f t="shared" si="435"/>
        <v>0.16727139744136532</v>
      </c>
      <c r="R212" s="473">
        <f t="shared" si="436"/>
        <v>147</v>
      </c>
      <c r="S212" s="475">
        <f t="shared" si="437"/>
        <v>146.65311214825908</v>
      </c>
      <c r="T212" s="475">
        <f t="shared" si="438"/>
        <v>147.16727139744137</v>
      </c>
      <c r="U212" s="475">
        <f t="shared" si="439"/>
        <v>-0.11812844386467135</v>
      </c>
      <c r="V212" s="475">
        <f t="shared" si="440"/>
        <v>-0.1749910074235245</v>
      </c>
      <c r="W212" s="472">
        <f t="shared" si="441"/>
        <v>0.42350795124027396</v>
      </c>
      <c r="X212" s="477">
        <f t="shared" si="442"/>
        <v>62</v>
      </c>
      <c r="Y212" s="478">
        <f t="shared" ref="Y212:AA212" si="485">H212*$E212/1000</f>
        <v>1.3516000000000001</v>
      </c>
      <c r="Z212" s="478">
        <f t="shared" si="485"/>
        <v>1.3702000000000001</v>
      </c>
      <c r="AA212" s="478">
        <f t="shared" si="485"/>
        <v>5.0405999999999995</v>
      </c>
      <c r="AB212" s="478">
        <f t="shared" ref="AB212:AF212" si="486">L212*$E212/1000</f>
        <v>1.5313999999999999</v>
      </c>
      <c r="AC212" s="478">
        <f t="shared" si="486"/>
        <v>4.4577999999999998</v>
      </c>
      <c r="AD212" s="478">
        <f t="shared" si="486"/>
        <v>0.11532000000000001</v>
      </c>
      <c r="AE212" s="478">
        <f t="shared" si="486"/>
        <v>0.2883</v>
      </c>
      <c r="AF212" s="478">
        <f t="shared" si="486"/>
        <v>0.17918000000000001</v>
      </c>
      <c r="AG212" s="479">
        <f t="shared" si="445"/>
        <v>2.0530129531920633</v>
      </c>
      <c r="AH212" s="480"/>
      <c r="AI212" s="459">
        <f t="shared" si="446"/>
        <v>293.65311214825908</v>
      </c>
      <c r="AJ212" s="301"/>
      <c r="AK212" s="301"/>
    </row>
    <row r="213" spans="1:37" ht="12.75" hidden="1" customHeight="1">
      <c r="A213" s="447">
        <v>210</v>
      </c>
      <c r="B213" s="460">
        <v>8</v>
      </c>
      <c r="C213" s="483">
        <v>6</v>
      </c>
      <c r="D213" s="472">
        <f>測定日数!G10</f>
        <v>28</v>
      </c>
      <c r="E213" s="473">
        <f>mm!G10</f>
        <v>73.900000000000006</v>
      </c>
      <c r="F213" s="474">
        <f>pH!G10</f>
        <v>4.5609326969071624</v>
      </c>
      <c r="G213" s="474">
        <f>EC!G10</f>
        <v>1.56</v>
      </c>
      <c r="H213" s="475">
        <f>'SO4'!G10</f>
        <v>19.449241523326222</v>
      </c>
      <c r="I213" s="475">
        <f>'NO3'!G10</f>
        <v>24.54961867209423</v>
      </c>
      <c r="J213" s="475">
        <f>Cl!G10</f>
        <v>37.096032644273983</v>
      </c>
      <c r="K213" s="475">
        <f>H!G10</f>
        <v>27.483200302757357</v>
      </c>
      <c r="L213" s="475">
        <f>'NH4'!G10</f>
        <v>39.878337568896661</v>
      </c>
      <c r="M213" s="475">
        <f>Na!G10</f>
        <v>21.977777006064294</v>
      </c>
      <c r="N213" s="475">
        <f>K!G10</f>
        <v>1.0632315737379259</v>
      </c>
      <c r="O213" s="475">
        <f>Mg!G10</f>
        <v>2.6583053509079666</v>
      </c>
      <c r="P213" s="472">
        <f>Ca!G10</f>
        <v>3.1978499023603675</v>
      </c>
      <c r="Q213" s="476">
        <f t="shared" si="435"/>
        <v>0.20153681091194603</v>
      </c>
      <c r="R213" s="473">
        <f t="shared" si="436"/>
        <v>100.54413436302066</v>
      </c>
      <c r="S213" s="475">
        <f t="shared" si="437"/>
        <v>102.11485695799291</v>
      </c>
      <c r="T213" s="475">
        <f t="shared" si="438"/>
        <v>100.74567117393261</v>
      </c>
      <c r="U213" s="475">
        <f t="shared" si="439"/>
        <v>0.77505694898294186</v>
      </c>
      <c r="V213" s="475">
        <f t="shared" si="440"/>
        <v>0.6749394752486737</v>
      </c>
      <c r="W213" s="472">
        <f t="shared" si="441"/>
        <v>17.207579302697383</v>
      </c>
      <c r="X213" s="477">
        <f t="shared" si="442"/>
        <v>73.900000000000006</v>
      </c>
      <c r="Y213" s="478">
        <f t="shared" ref="Y213:AA213" si="487">H213*$E213/1000</f>
        <v>1.4372989485738079</v>
      </c>
      <c r="Z213" s="478">
        <f t="shared" si="487"/>
        <v>1.8142168198677637</v>
      </c>
      <c r="AA213" s="478">
        <f t="shared" si="487"/>
        <v>2.7413968124118475</v>
      </c>
      <c r="AB213" s="478">
        <f t="shared" ref="AB213:AF213" si="488">L213*$E213/1000</f>
        <v>2.9470091463414634</v>
      </c>
      <c r="AC213" s="478">
        <f t="shared" si="488"/>
        <v>1.6241577207481515</v>
      </c>
      <c r="AD213" s="478">
        <f t="shared" si="488"/>
        <v>7.8572813299232741E-2</v>
      </c>
      <c r="AE213" s="478">
        <f t="shared" si="488"/>
        <v>0.19644876543209874</v>
      </c>
      <c r="AF213" s="478">
        <f t="shared" si="488"/>
        <v>0.23632110778443119</v>
      </c>
      <c r="AG213" s="479">
        <f t="shared" si="445"/>
        <v>2.0310085023737687</v>
      </c>
      <c r="AH213" s="480"/>
      <c r="AI213" s="459">
        <f t="shared" si="446"/>
        <v>202.65899132101356</v>
      </c>
      <c r="AJ213" s="301"/>
      <c r="AK213" s="301"/>
    </row>
    <row r="214" spans="1:37" ht="12.75" hidden="1" customHeight="1">
      <c r="A214" s="447">
        <v>211</v>
      </c>
      <c r="B214" s="460">
        <v>8</v>
      </c>
      <c r="C214" s="483">
        <v>7</v>
      </c>
      <c r="D214" s="472">
        <f>測定日数!G11</f>
        <v>28</v>
      </c>
      <c r="E214" s="473">
        <f>mm!G11</f>
        <v>69.5</v>
      </c>
      <c r="F214" s="474">
        <f>pH!G11</f>
        <v>4.43</v>
      </c>
      <c r="G214" s="474">
        <f>EC!G11</f>
        <v>3.77</v>
      </c>
      <c r="H214" s="475">
        <f>'SO4'!G11</f>
        <v>27.3</v>
      </c>
      <c r="I214" s="475">
        <f>'NO3'!G11</f>
        <v>41.2</v>
      </c>
      <c r="J214" s="475">
        <f>Cl!G11</f>
        <v>113.5</v>
      </c>
      <c r="K214" s="475">
        <f>H!G11</f>
        <v>37.153522909717289</v>
      </c>
      <c r="L214" s="475">
        <f>'NH4'!G11</f>
        <v>30</v>
      </c>
      <c r="M214" s="475">
        <f>Na!G11</f>
        <v>98.6</v>
      </c>
      <c r="N214" s="475">
        <f>K!G11</f>
        <v>3.6</v>
      </c>
      <c r="O214" s="475">
        <f>Mg!G11</f>
        <v>11.4</v>
      </c>
      <c r="P214" s="472">
        <f>Ca!G11</f>
        <v>5.3</v>
      </c>
      <c r="Q214" s="476">
        <f t="shared" si="435"/>
        <v>0.14908078989255918</v>
      </c>
      <c r="R214" s="473">
        <f t="shared" si="436"/>
        <v>209.3</v>
      </c>
      <c r="S214" s="475">
        <f t="shared" si="437"/>
        <v>202.7535229097173</v>
      </c>
      <c r="T214" s="475">
        <f t="shared" si="438"/>
        <v>209.44908078989258</v>
      </c>
      <c r="U214" s="475">
        <f t="shared" si="439"/>
        <v>-1.5887443563289392</v>
      </c>
      <c r="V214" s="475">
        <f t="shared" si="440"/>
        <v>-1.624336629628526</v>
      </c>
      <c r="W214" s="472">
        <f t="shared" si="441"/>
        <v>0.69149403258500775</v>
      </c>
      <c r="X214" s="477">
        <f t="shared" si="442"/>
        <v>69.5</v>
      </c>
      <c r="Y214" s="478">
        <f t="shared" ref="Y214:AA214" si="489">H214*$E214/1000</f>
        <v>1.8973500000000001</v>
      </c>
      <c r="Z214" s="478">
        <f t="shared" si="489"/>
        <v>2.8633999999999999</v>
      </c>
      <c r="AA214" s="478">
        <f t="shared" si="489"/>
        <v>7.8882500000000002</v>
      </c>
      <c r="AB214" s="478">
        <f t="shared" ref="AB214:AF214" si="490">L214*$E214/1000</f>
        <v>2.085</v>
      </c>
      <c r="AC214" s="478">
        <f t="shared" si="490"/>
        <v>6.8526999999999996</v>
      </c>
      <c r="AD214" s="478">
        <f t="shared" si="490"/>
        <v>0.25020000000000003</v>
      </c>
      <c r="AE214" s="478">
        <f t="shared" si="490"/>
        <v>0.79230000000000012</v>
      </c>
      <c r="AF214" s="478">
        <f t="shared" si="490"/>
        <v>0.36834999999999996</v>
      </c>
      <c r="AG214" s="479">
        <f t="shared" si="445"/>
        <v>2.5821698422253516</v>
      </c>
      <c r="AH214" s="480"/>
      <c r="AI214" s="459">
        <f t="shared" si="446"/>
        <v>412.05352290971734</v>
      </c>
      <c r="AJ214" s="301"/>
      <c r="AK214" s="301"/>
    </row>
    <row r="215" spans="1:37" ht="12.75" hidden="1" customHeight="1">
      <c r="A215" s="447">
        <v>212</v>
      </c>
      <c r="B215" s="460">
        <v>8</v>
      </c>
      <c r="C215" s="483">
        <v>8</v>
      </c>
      <c r="D215" s="472">
        <f>測定日数!G12</f>
        <v>28</v>
      </c>
      <c r="E215" s="473">
        <f>mm!G12</f>
        <v>12.365923566878983</v>
      </c>
      <c r="F215" s="474">
        <f>pH!G12</f>
        <v>4.2673775200003625</v>
      </c>
      <c r="G215" s="474">
        <f>EC!G12</f>
        <v>3.5836972366015081</v>
      </c>
      <c r="H215" s="475">
        <f>'SO4'!G12</f>
        <v>26.618325519794048</v>
      </c>
      <c r="I215" s="475">
        <f>'NO3'!G12</f>
        <v>48.450575994701332</v>
      </c>
      <c r="J215" s="475">
        <f>Cl!G12</f>
        <v>28.189618281771491</v>
      </c>
      <c r="K215" s="475">
        <f>H!G12</f>
        <v>54.02844646411485</v>
      </c>
      <c r="L215" s="475">
        <f>'NH4'!G12</f>
        <v>36.270229298834487</v>
      </c>
      <c r="M215" s="475">
        <f>Na!G12</f>
        <v>23.243821010069787</v>
      </c>
      <c r="N215" s="475">
        <f>K!G12</f>
        <v>2.1006412793348814</v>
      </c>
      <c r="O215" s="475">
        <f>Mg!G12</f>
        <v>2.7393365893528934</v>
      </c>
      <c r="P215" s="472">
        <f>Ca!G12</f>
        <v>3.4929758930181039</v>
      </c>
      <c r="Q215" s="476">
        <f t="shared" si="435"/>
        <v>0.10251778285631097</v>
      </c>
      <c r="R215" s="473">
        <f t="shared" si="436"/>
        <v>129.87684531606092</v>
      </c>
      <c r="S215" s="475">
        <f t="shared" si="437"/>
        <v>128.10776301709598</v>
      </c>
      <c r="T215" s="475">
        <f t="shared" si="438"/>
        <v>129.97936309891722</v>
      </c>
      <c r="U215" s="475">
        <f t="shared" si="439"/>
        <v>-0.68573172267718541</v>
      </c>
      <c r="V215" s="475">
        <f t="shared" si="440"/>
        <v>-0.72518149587203184</v>
      </c>
      <c r="W215" s="472">
        <f t="shared" si="441"/>
        <v>-3.4266744855773341</v>
      </c>
      <c r="X215" s="477">
        <f t="shared" si="442"/>
        <v>12.365923566878983</v>
      </c>
      <c r="Y215" s="478">
        <f t="shared" ref="Y215:AA215" si="491">H215*$E215/1000</f>
        <v>0.32916017885607751</v>
      </c>
      <c r="Z215" s="478">
        <f t="shared" si="491"/>
        <v>0.5991361195217384</v>
      </c>
      <c r="AA215" s="478">
        <f t="shared" si="491"/>
        <v>0.34859066505188069</v>
      </c>
      <c r="AB215" s="478">
        <f t="shared" ref="AB215:AF215" si="492">L215*$E215/1000</f>
        <v>0.44851488326256195</v>
      </c>
      <c r="AC215" s="478">
        <f t="shared" si="492"/>
        <v>0.2874313140127388</v>
      </c>
      <c r="AD215" s="478">
        <f t="shared" si="492"/>
        <v>2.5976369501686025E-2</v>
      </c>
      <c r="AE215" s="478">
        <f t="shared" si="492"/>
        <v>3.3874426887892835E-2</v>
      </c>
      <c r="AF215" s="478">
        <f t="shared" si="492"/>
        <v>4.3193872914012728E-2</v>
      </c>
      <c r="AG215" s="479">
        <f t="shared" si="445"/>
        <v>0.66811163941245733</v>
      </c>
      <c r="AH215" s="480"/>
      <c r="AI215" s="459">
        <f t="shared" si="446"/>
        <v>257.98460833315687</v>
      </c>
      <c r="AJ215" s="301"/>
      <c r="AK215" s="301"/>
    </row>
    <row r="216" spans="1:37" ht="12.75" hidden="1" customHeight="1">
      <c r="A216" s="447">
        <v>213</v>
      </c>
      <c r="B216" s="460">
        <v>8</v>
      </c>
      <c r="C216" s="483">
        <v>9</v>
      </c>
      <c r="D216" s="472">
        <f>測定日数!G13</f>
        <v>28</v>
      </c>
      <c r="E216" s="473">
        <f>mm!G13</f>
        <v>15.183121019108281</v>
      </c>
      <c r="F216" s="474">
        <f>pH!G13</f>
        <v>4.12</v>
      </c>
      <c r="G216" s="474">
        <f>EC!G13</f>
        <v>4.67</v>
      </c>
      <c r="H216" s="475">
        <f>'SO4'!G13</f>
        <v>33.10430980637102</v>
      </c>
      <c r="I216" s="475">
        <f>'NO3'!G13</f>
        <v>56.281244960490248</v>
      </c>
      <c r="J216" s="475">
        <f>Cl!G13</f>
        <v>31.311706629055003</v>
      </c>
      <c r="K216" s="475">
        <f>H!G13</f>
        <v>75.857757502918361</v>
      </c>
      <c r="L216" s="475">
        <f>'NH4'!G13</f>
        <v>47.117516629711751</v>
      </c>
      <c r="M216" s="475">
        <f>Na!G13</f>
        <v>23.053501522401046</v>
      </c>
      <c r="N216" s="475">
        <f>K!G13</f>
        <v>2.3017902813299229</v>
      </c>
      <c r="O216" s="475">
        <f>Mg!G13</f>
        <v>2.8782894736842106</v>
      </c>
      <c r="P216" s="472">
        <f>Ca!G13</f>
        <v>3.4930139720558886</v>
      </c>
      <c r="Q216" s="476">
        <f t="shared" si="435"/>
        <v>7.3016613264093075E-2</v>
      </c>
      <c r="R216" s="473">
        <f t="shared" si="436"/>
        <v>153.80157120228731</v>
      </c>
      <c r="S216" s="475">
        <f t="shared" si="437"/>
        <v>161.07317282784126</v>
      </c>
      <c r="T216" s="475">
        <f t="shared" si="438"/>
        <v>153.87458781555139</v>
      </c>
      <c r="U216" s="475">
        <f t="shared" si="439"/>
        <v>2.3093632510768085</v>
      </c>
      <c r="V216" s="475">
        <f t="shared" si="440"/>
        <v>2.2856441327235357</v>
      </c>
      <c r="W216" s="472">
        <f t="shared" si="441"/>
        <v>-3.2623503973190324</v>
      </c>
      <c r="X216" s="477">
        <f t="shared" si="442"/>
        <v>15.183121019108281</v>
      </c>
      <c r="Y216" s="478">
        <f t="shared" ref="Y216:AA216" si="493">H216*$E216/1000</f>
        <v>0.50262674204418423</v>
      </c>
      <c r="Z216" s="478">
        <f t="shared" si="493"/>
        <v>0.85452495334120149</v>
      </c>
      <c r="AA216" s="478">
        <f t="shared" si="493"/>
        <v>0.4754094310637571</v>
      </c>
      <c r="AB216" s="478">
        <f t="shared" ref="AB216:AF216" si="494">L216*$E216/1000</f>
        <v>0.71539095710876055</v>
      </c>
      <c r="AC216" s="478">
        <f t="shared" si="494"/>
        <v>0.35002410352881208</v>
      </c>
      <c r="AD216" s="478">
        <f t="shared" si="494"/>
        <v>3.4948360402039517E-2</v>
      </c>
      <c r="AE216" s="478">
        <f t="shared" si="494"/>
        <v>4.3701417406972851E-2</v>
      </c>
      <c r="AF216" s="478">
        <f t="shared" si="494"/>
        <v>5.3034853859160673E-2</v>
      </c>
      <c r="AG216" s="479">
        <f t="shared" si="445"/>
        <v>1.1517575124049786</v>
      </c>
      <c r="AH216" s="480"/>
      <c r="AI216" s="459">
        <f t="shared" si="446"/>
        <v>314.87474403012857</v>
      </c>
      <c r="AJ216" s="301"/>
      <c r="AK216" s="301"/>
    </row>
    <row r="217" spans="1:37" ht="12.75" hidden="1" customHeight="1">
      <c r="A217" s="447">
        <v>214</v>
      </c>
      <c r="B217" s="460">
        <v>8</v>
      </c>
      <c r="C217" s="483">
        <v>10</v>
      </c>
      <c r="D217" s="472">
        <f>測定日数!G14</f>
        <v>28</v>
      </c>
      <c r="E217" s="473">
        <f>mm!G14</f>
        <v>159.1</v>
      </c>
      <c r="F217" s="474">
        <f>pH!G14</f>
        <v>4.58</v>
      </c>
      <c r="G217" s="474">
        <f>EC!G14</f>
        <v>2.38</v>
      </c>
      <c r="H217" s="475">
        <f>'SO4'!G14</f>
        <v>19.149999999999999</v>
      </c>
      <c r="I217" s="475">
        <f>'NO3'!G14</f>
        <v>47.9</v>
      </c>
      <c r="J217" s="475">
        <f>Cl!G14</f>
        <v>12.41</v>
      </c>
      <c r="K217" s="475">
        <f>H!G14</f>
        <v>26.302679918953825</v>
      </c>
      <c r="L217" s="475">
        <f>'NH4'!G14</f>
        <v>47.12</v>
      </c>
      <c r="M217" s="475">
        <f>Na!G14</f>
        <v>10.44</v>
      </c>
      <c r="N217" s="475">
        <f>K!G14</f>
        <v>2.2999999999999998</v>
      </c>
      <c r="O217" s="475">
        <f>Mg!G14</f>
        <v>2.06</v>
      </c>
      <c r="P217" s="472">
        <f>Ca!G14</f>
        <v>8.48</v>
      </c>
      <c r="Q217" s="476">
        <f t="shared" si="435"/>
        <v>0.21058221290525647</v>
      </c>
      <c r="R217" s="473">
        <f t="shared" si="436"/>
        <v>98.609999999999985</v>
      </c>
      <c r="S217" s="475">
        <f t="shared" si="437"/>
        <v>107.24267991895383</v>
      </c>
      <c r="T217" s="475">
        <f t="shared" si="438"/>
        <v>98.820582212905236</v>
      </c>
      <c r="U217" s="475">
        <f t="shared" si="439"/>
        <v>4.1936203708169399</v>
      </c>
      <c r="V217" s="475">
        <f t="shared" si="440"/>
        <v>4.0871417927273823</v>
      </c>
      <c r="W217" s="472">
        <f t="shared" si="441"/>
        <v>-3.8779693677836762</v>
      </c>
      <c r="X217" s="477">
        <f t="shared" si="442"/>
        <v>159.1</v>
      </c>
      <c r="Y217" s="478">
        <f t="shared" ref="Y217:AA217" si="495">H217*$E217/1000</f>
        <v>3.0467649999999997</v>
      </c>
      <c r="Z217" s="478">
        <f t="shared" si="495"/>
        <v>7.6208899999999993</v>
      </c>
      <c r="AA217" s="478">
        <f t="shared" si="495"/>
        <v>1.974431</v>
      </c>
      <c r="AB217" s="478">
        <f t="shared" ref="AB217:AF217" si="496">L217*$E217/1000</f>
        <v>7.4967919999999992</v>
      </c>
      <c r="AC217" s="478">
        <f t="shared" si="496"/>
        <v>1.6610039999999999</v>
      </c>
      <c r="AD217" s="478">
        <f t="shared" si="496"/>
        <v>0.36592999999999998</v>
      </c>
      <c r="AE217" s="478">
        <f t="shared" si="496"/>
        <v>0.32774599999999998</v>
      </c>
      <c r="AF217" s="478">
        <f t="shared" si="496"/>
        <v>1.3491680000000001</v>
      </c>
      <c r="AG217" s="479">
        <f t="shared" si="445"/>
        <v>4.184756375105553</v>
      </c>
      <c r="AH217" s="480"/>
      <c r="AI217" s="459">
        <f t="shared" si="446"/>
        <v>205.85267991895381</v>
      </c>
      <c r="AJ217" s="301"/>
      <c r="AK217" s="301"/>
    </row>
    <row r="218" spans="1:37" ht="12.75" hidden="1" customHeight="1">
      <c r="A218" s="447">
        <v>215</v>
      </c>
      <c r="B218" s="460">
        <v>8</v>
      </c>
      <c r="C218" s="483">
        <v>11</v>
      </c>
      <c r="D218" s="472">
        <f>測定日数!G15</f>
        <v>28</v>
      </c>
      <c r="E218" s="473">
        <f>mm!G15</f>
        <v>71.974522292993626</v>
      </c>
      <c r="F218" s="474">
        <f>pH!G15</f>
        <v>4.25</v>
      </c>
      <c r="G218" s="474">
        <f>EC!G15</f>
        <v>3.43</v>
      </c>
      <c r="H218" s="475">
        <f>'SO4'!G15</f>
        <v>20.299812617114302</v>
      </c>
      <c r="I218" s="475">
        <f>'NO3'!G15</f>
        <v>72.568940493468801</v>
      </c>
      <c r="J218" s="475">
        <f>Cl!G15</f>
        <v>16.925246826516219</v>
      </c>
      <c r="K218" s="475">
        <f>H!G15</f>
        <v>56.234132519034915</v>
      </c>
      <c r="L218" s="475">
        <f>'NH4'!G15</f>
        <v>41.574279379157431</v>
      </c>
      <c r="M218" s="475">
        <f>Na!G15</f>
        <v>8.2644628099173563</v>
      </c>
      <c r="N218" s="475">
        <f>K!G15</f>
        <v>0.76726342710997442</v>
      </c>
      <c r="O218" s="475">
        <f>Mg!G15</f>
        <v>2.0559210526315788</v>
      </c>
      <c r="P218" s="472">
        <f>Ca!G15</f>
        <v>5.4890219560878242</v>
      </c>
      <c r="Q218" s="476">
        <f t="shared" si="435"/>
        <v>9.8496701105810977E-2</v>
      </c>
      <c r="R218" s="473">
        <f t="shared" si="436"/>
        <v>130.09381255421363</v>
      </c>
      <c r="S218" s="475">
        <f t="shared" si="437"/>
        <v>121.93002415265849</v>
      </c>
      <c r="T218" s="475">
        <f t="shared" si="438"/>
        <v>130.19230925531943</v>
      </c>
      <c r="U218" s="475">
        <f t="shared" si="439"/>
        <v>-3.239292167054185</v>
      </c>
      <c r="V218" s="475">
        <f t="shared" si="440"/>
        <v>-3.2770936993079154</v>
      </c>
      <c r="W218" s="472">
        <f t="shared" si="441"/>
        <v>-0.74172500131521113</v>
      </c>
      <c r="X218" s="477">
        <f t="shared" si="442"/>
        <v>71.974522292993626</v>
      </c>
      <c r="Y218" s="478">
        <f t="shared" ref="Y218:AA218" si="497">H218*$E218/1000</f>
        <v>1.4610693157540866</v>
      </c>
      <c r="Z218" s="478">
        <f t="shared" si="497"/>
        <v>5.2231148253260979</v>
      </c>
      <c r="AA218" s="478">
        <f t="shared" si="497"/>
        <v>1.2181865550295112</v>
      </c>
      <c r="AB218" s="478">
        <f t="shared" ref="AB218:AF218" si="498">L218*$E218/1000</f>
        <v>2.9922888979903117</v>
      </c>
      <c r="AC218" s="478">
        <f t="shared" si="498"/>
        <v>0.59483076275201352</v>
      </c>
      <c r="AD218" s="478">
        <f t="shared" si="498"/>
        <v>5.522341863912554E-2</v>
      </c>
      <c r="AE218" s="478">
        <f t="shared" si="498"/>
        <v>0.14797393563526648</v>
      </c>
      <c r="AF218" s="478">
        <f t="shared" si="498"/>
        <v>0.39506973314517463</v>
      </c>
      <c r="AG218" s="479">
        <f t="shared" si="445"/>
        <v>4.0474248246184361</v>
      </c>
      <c r="AH218" s="480"/>
      <c r="AI218" s="459">
        <f t="shared" si="446"/>
        <v>252.02383670687212</v>
      </c>
      <c r="AJ218" s="301"/>
      <c r="AK218" s="301"/>
    </row>
    <row r="219" spans="1:37" ht="12.75" hidden="1" customHeight="1">
      <c r="A219" s="447">
        <v>216</v>
      </c>
      <c r="B219" s="460">
        <v>8</v>
      </c>
      <c r="C219" s="483">
        <v>12</v>
      </c>
      <c r="D219" s="472">
        <f>測定日数!G16</f>
        <v>28</v>
      </c>
      <c r="E219" s="473">
        <f>mm!G16</f>
        <v>71.974522292993626</v>
      </c>
      <c r="F219" s="474">
        <f>pH!G16</f>
        <v>5.161438604004565</v>
      </c>
      <c r="G219" s="474">
        <f>EC!G16</f>
        <v>3.6038053097345131</v>
      </c>
      <c r="H219" s="475">
        <f>'SO4'!G16</f>
        <v>37.259161401705065</v>
      </c>
      <c r="I219" s="475">
        <f>'NO3'!G16</f>
        <v>120.58003776153721</v>
      </c>
      <c r="J219" s="475">
        <f>Cl!G16</f>
        <v>19.803537326659757</v>
      </c>
      <c r="K219" s="475">
        <f>H!G16</f>
        <v>6.8954306664209231</v>
      </c>
      <c r="L219" s="475">
        <f>'NH4'!G16</f>
        <v>134.47010576300457</v>
      </c>
      <c r="M219" s="475">
        <f>Na!G16</f>
        <v>27.518698010293051</v>
      </c>
      <c r="N219" s="475">
        <f>K!G16</f>
        <v>13.957857094357559</v>
      </c>
      <c r="O219" s="475">
        <f>Mg!G16</f>
        <v>12.159947558177647</v>
      </c>
      <c r="P219" s="472">
        <f>Ca!G16</f>
        <v>25.071538339250704</v>
      </c>
      <c r="Q219" s="476">
        <f t="shared" si="435"/>
        <v>0.80326767255378773</v>
      </c>
      <c r="R219" s="473">
        <f t="shared" si="436"/>
        <v>214.90189789160709</v>
      </c>
      <c r="S219" s="475">
        <f t="shared" si="437"/>
        <v>257.30506332893282</v>
      </c>
      <c r="T219" s="475">
        <f t="shared" si="438"/>
        <v>215.70516556416089</v>
      </c>
      <c r="U219" s="475">
        <f t="shared" si="439"/>
        <v>8.9797840607270754</v>
      </c>
      <c r="V219" s="475">
        <f t="shared" si="440"/>
        <v>8.7947141993358517</v>
      </c>
      <c r="W219" s="472">
        <f t="shared" si="441"/>
        <v>-1.335405293439125</v>
      </c>
      <c r="X219" s="477">
        <f t="shared" si="442"/>
        <v>71.974522292993626</v>
      </c>
      <c r="Y219" s="478">
        <f t="shared" ref="Y219:AA219" si="499">H219*$E219/1000</f>
        <v>2.6817103429252689</v>
      </c>
      <c r="Z219" s="478">
        <f t="shared" si="499"/>
        <v>8.6786906159577732</v>
      </c>
      <c r="AA219" s="478">
        <f t="shared" si="499"/>
        <v>1.4253501387978043</v>
      </c>
      <c r="AB219" s="478">
        <f t="shared" ref="AB219:AF219" si="500">L219*$E219/1000</f>
        <v>9.678421624980583</v>
      </c>
      <c r="AC219" s="478">
        <f t="shared" si="500"/>
        <v>1.9806451434159964</v>
      </c>
      <c r="AD219" s="478">
        <f t="shared" si="500"/>
        <v>1.0046100966002574</v>
      </c>
      <c r="AE219" s="478">
        <f t="shared" si="500"/>
        <v>0.8752064166076905</v>
      </c>
      <c r="AF219" s="478">
        <f t="shared" si="500"/>
        <v>1.8045119951180444</v>
      </c>
      <c r="AG219" s="479">
        <f t="shared" si="445"/>
        <v>0.49629532822010464</v>
      </c>
      <c r="AH219" s="480"/>
      <c r="AI219" s="459">
        <f t="shared" si="446"/>
        <v>472.20696122053994</v>
      </c>
      <c r="AJ219" s="301"/>
      <c r="AK219" s="301"/>
    </row>
    <row r="220" spans="1:37" ht="12.75" hidden="1" customHeight="1">
      <c r="A220" s="447">
        <v>217</v>
      </c>
      <c r="B220" s="460">
        <v>8</v>
      </c>
      <c r="C220" s="483">
        <v>14</v>
      </c>
      <c r="D220" s="472">
        <f>測定日数!G18</f>
        <v>28</v>
      </c>
      <c r="E220" s="473">
        <f>mm!G18</f>
        <v>200.484076433121</v>
      </c>
      <c r="F220" s="474">
        <f>pH!G18</f>
        <v>4.2699999999999996</v>
      </c>
      <c r="G220" s="474">
        <f>EC!G18</f>
        <v>3.54</v>
      </c>
      <c r="H220" s="475">
        <f>'SO4'!G18</f>
        <v>21.549031855090568</v>
      </c>
      <c r="I220" s="475">
        <f>'NO3'!G18</f>
        <v>64.66698919529108</v>
      </c>
      <c r="J220" s="475">
        <f>Cl!G18</f>
        <v>13.540197461212975</v>
      </c>
      <c r="K220" s="475">
        <f>H!G18</f>
        <v>53.703179637025336</v>
      </c>
      <c r="L220" s="475">
        <f>'NH4'!G18</f>
        <v>52.106430155210646</v>
      </c>
      <c r="M220" s="475">
        <f>Na!G18</f>
        <v>5.2242054854157596</v>
      </c>
      <c r="N220" s="475">
        <f>K!G18</f>
        <v>1.0230179028132991</v>
      </c>
      <c r="O220" s="475">
        <f>Mg!G18</f>
        <v>1.2345679012345678</v>
      </c>
      <c r="P220" s="472">
        <f>Ca!G18</f>
        <v>8.2335329341317376</v>
      </c>
      <c r="Q220" s="476">
        <f t="shared" si="435"/>
        <v>0.10313870761673118</v>
      </c>
      <c r="R220" s="473">
        <f t="shared" si="436"/>
        <v>121.30525036668519</v>
      </c>
      <c r="S220" s="475">
        <f t="shared" si="437"/>
        <v>130.99303485119765</v>
      </c>
      <c r="T220" s="475">
        <f t="shared" si="438"/>
        <v>121.40838907430191</v>
      </c>
      <c r="U220" s="475">
        <f t="shared" si="439"/>
        <v>3.8398138442146639</v>
      </c>
      <c r="V220" s="475">
        <f t="shared" si="440"/>
        <v>3.7973818165640805</v>
      </c>
      <c r="W220" s="472">
        <f t="shared" si="441"/>
        <v>-3.2555596886133711</v>
      </c>
      <c r="X220" s="477">
        <f t="shared" si="442"/>
        <v>200.484076433121</v>
      </c>
      <c r="Y220" s="478">
        <f t="shared" ref="Y220:AA220" si="501">H220*$E220/1000</f>
        <v>4.3202377494957371</v>
      </c>
      <c r="Z220" s="478">
        <f t="shared" si="501"/>
        <v>12.964701604528548</v>
      </c>
      <c r="AA220" s="478">
        <f t="shared" si="501"/>
        <v>2.7145939827333727</v>
      </c>
      <c r="AB220" s="478">
        <f t="shared" ref="AB220:AF220" si="502">L220*$E220/1000</f>
        <v>10.446509525894333</v>
      </c>
      <c r="AC220" s="478">
        <f t="shared" si="502"/>
        <v>1.047370011840423</v>
      </c>
      <c r="AD220" s="478">
        <f t="shared" si="502"/>
        <v>0.20509879942007259</v>
      </c>
      <c r="AE220" s="478">
        <f t="shared" si="502"/>
        <v>0.24751120547298888</v>
      </c>
      <c r="AF220" s="478">
        <f t="shared" si="502"/>
        <v>1.6506922460810862</v>
      </c>
      <c r="AG220" s="479">
        <f t="shared" si="445"/>
        <v>10.766632371051015</v>
      </c>
      <c r="AH220" s="480"/>
      <c r="AI220" s="459">
        <f t="shared" si="446"/>
        <v>252.29828521788284</v>
      </c>
      <c r="AJ220" s="301"/>
      <c r="AK220" s="301"/>
    </row>
    <row r="221" spans="1:37" ht="12.75" hidden="1" customHeight="1">
      <c r="A221" s="447">
        <v>218</v>
      </c>
      <c r="B221" s="460">
        <v>8</v>
      </c>
      <c r="C221" s="483">
        <v>15</v>
      </c>
      <c r="D221" s="472">
        <f>測定日数!G19</f>
        <v>31</v>
      </c>
      <c r="E221" s="473">
        <f>mm!G19</f>
        <v>140.44585987261146</v>
      </c>
      <c r="F221" s="474">
        <f>pH!G19</f>
        <v>4.26</v>
      </c>
      <c r="G221" s="474">
        <f>EC!G19</f>
        <v>3.35</v>
      </c>
      <c r="H221" s="475">
        <f>'SO4'!G19</f>
        <v>36.724503204940802</v>
      </c>
      <c r="I221" s="475">
        <f>'NO3'!G19</f>
        <v>42.208947608990734</v>
      </c>
      <c r="J221" s="475">
        <f>Cl!G19</f>
        <v>19.500861360102611</v>
      </c>
      <c r="K221" s="475">
        <f>H!G19</f>
        <v>54.95408738576252</v>
      </c>
      <c r="L221" s="475">
        <f>'NH4'!G19</f>
        <v>42.392542608756031</v>
      </c>
      <c r="M221" s="475">
        <f>Na!G19</f>
        <v>3.1201971871828333</v>
      </c>
      <c r="N221" s="475">
        <f>K!G19</f>
        <v>1.3307757885763001</v>
      </c>
      <c r="O221" s="475">
        <f>Mg!G19</f>
        <v>2.2289251982573379</v>
      </c>
      <c r="P221" s="472">
        <f>Ca!G19</f>
        <v>14.096224218230207</v>
      </c>
      <c r="Q221" s="476">
        <f t="shared" si="435"/>
        <v>0.10079098400434833</v>
      </c>
      <c r="R221" s="473">
        <f t="shared" si="436"/>
        <v>135.15881537897496</v>
      </c>
      <c r="S221" s="475">
        <f t="shared" si="437"/>
        <v>134.44790180325279</v>
      </c>
      <c r="T221" s="475">
        <f t="shared" si="438"/>
        <v>135.2596063629793</v>
      </c>
      <c r="U221" s="475">
        <f t="shared" si="439"/>
        <v>-0.26368540930738971</v>
      </c>
      <c r="V221" s="475">
        <f t="shared" si="440"/>
        <v>-0.30095734643998862</v>
      </c>
      <c r="W221" s="472">
        <f t="shared" si="441"/>
        <v>2.0363541801490808</v>
      </c>
      <c r="X221" s="477">
        <f t="shared" si="442"/>
        <v>140.44585987261146</v>
      </c>
      <c r="Y221" s="478">
        <f t="shared" ref="Y221:AA221" si="503">H221*$E221/1000</f>
        <v>5.1578044310123872</v>
      </c>
      <c r="Z221" s="478">
        <f t="shared" si="503"/>
        <v>5.9280719412627114</v>
      </c>
      <c r="AA221" s="478">
        <f t="shared" si="503"/>
        <v>2.7388152419761944</v>
      </c>
      <c r="AB221" s="478">
        <f t="shared" ref="AB221:AF221" si="504">L221*$E221/1000</f>
        <v>5.953857098873061</v>
      </c>
      <c r="AC221" s="478">
        <f t="shared" si="504"/>
        <v>0.4382187769259967</v>
      </c>
      <c r="AD221" s="478">
        <f t="shared" si="504"/>
        <v>0.18690194992425105</v>
      </c>
      <c r="AE221" s="478">
        <f t="shared" si="504"/>
        <v>0.31304331606098279</v>
      </c>
      <c r="AF221" s="478">
        <f t="shared" si="504"/>
        <v>1.9797563312864719</v>
      </c>
      <c r="AG221" s="479">
        <f t="shared" si="445"/>
        <v>7.7180740564080477</v>
      </c>
      <c r="AH221" s="480"/>
      <c r="AI221" s="459">
        <f t="shared" si="446"/>
        <v>269.60671718222773</v>
      </c>
      <c r="AJ221" s="301"/>
      <c r="AK221" s="301"/>
    </row>
    <row r="222" spans="1:37" ht="12.75" hidden="1" customHeight="1">
      <c r="A222" s="447">
        <v>219</v>
      </c>
      <c r="B222" s="460">
        <v>8</v>
      </c>
      <c r="C222" s="483">
        <v>16</v>
      </c>
      <c r="D222" s="472">
        <f>測定日数!G20</f>
        <v>35</v>
      </c>
      <c r="E222" s="473">
        <f>mm!G20</f>
        <v>97.452229299363054</v>
      </c>
      <c r="F222" s="474">
        <f>pH!G20</f>
        <v>4.57</v>
      </c>
      <c r="G222" s="474">
        <f>EC!G20</f>
        <v>1.9629999999999999</v>
      </c>
      <c r="H222" s="475">
        <f>'SO4'!G20</f>
        <v>18.610371683853451</v>
      </c>
      <c r="I222" s="475">
        <f>'NO3'!G20</f>
        <v>6.566603213628432</v>
      </c>
      <c r="J222" s="475">
        <f>Cl!G20</f>
        <v>48.271346227391689</v>
      </c>
      <c r="K222" s="475">
        <f>H!G20</f>
        <v>26.915348039269148</v>
      </c>
      <c r="L222" s="475">
        <f>'NH4'!G20</f>
        <v>8.5759085945441829</v>
      </c>
      <c r="M222" s="475">
        <f>Na!G20</f>
        <v>31.828618367560018</v>
      </c>
      <c r="N222" s="475">
        <f>K!G20</f>
        <v>1.3307757885763001</v>
      </c>
      <c r="O222" s="475">
        <f>Mg!G20</f>
        <v>3.8746771011579755</v>
      </c>
      <c r="P222" s="472">
        <f>Ca!G20</f>
        <v>3.36768130405855</v>
      </c>
      <c r="Q222" s="476">
        <f t="shared" si="435"/>
        <v>0.20578877652225777</v>
      </c>
      <c r="R222" s="473">
        <f t="shared" si="436"/>
        <v>92.058692808727017</v>
      </c>
      <c r="S222" s="475">
        <f t="shared" si="437"/>
        <v>83.135367600382693</v>
      </c>
      <c r="T222" s="475">
        <f t="shared" si="438"/>
        <v>92.264481585249285</v>
      </c>
      <c r="U222" s="475">
        <f t="shared" si="439"/>
        <v>-5.0933948260042321</v>
      </c>
      <c r="V222" s="475">
        <f t="shared" si="440"/>
        <v>-5.2047444893780508</v>
      </c>
      <c r="W222" s="472">
        <f t="shared" si="441"/>
        <v>0.13009764474203725</v>
      </c>
      <c r="X222" s="477">
        <f t="shared" si="442"/>
        <v>97.452229299363054</v>
      </c>
      <c r="Y222" s="478">
        <f t="shared" ref="Y222:AA222" si="505">H222*$E222/1000</f>
        <v>1.8136222086812597</v>
      </c>
      <c r="Z222" s="478">
        <f t="shared" si="505"/>
        <v>0.63993012209245226</v>
      </c>
      <c r="AA222" s="478">
        <f t="shared" si="505"/>
        <v>4.7041503011407189</v>
      </c>
      <c r="AB222" s="478">
        <f t="shared" ref="AB222:AF222" si="506">L222*$E222/1000</f>
        <v>0.83574141080589803</v>
      </c>
      <c r="AC222" s="478">
        <f t="shared" si="506"/>
        <v>3.1017698154373776</v>
      </c>
      <c r="AD222" s="478">
        <f t="shared" si="506"/>
        <v>0.12968706729437829</v>
      </c>
      <c r="AE222" s="478">
        <f t="shared" si="506"/>
        <v>0.37759592132303832</v>
      </c>
      <c r="AF222" s="478">
        <f t="shared" si="506"/>
        <v>0.32818805065029183</v>
      </c>
      <c r="AG222" s="479">
        <f t="shared" si="445"/>
        <v>2.6229606687950184</v>
      </c>
      <c r="AH222" s="480"/>
      <c r="AI222" s="459">
        <f t="shared" si="446"/>
        <v>175.19406040910971</v>
      </c>
      <c r="AJ222" s="301"/>
      <c r="AK222" s="301"/>
    </row>
    <row r="223" spans="1:37" ht="12.75" hidden="1" customHeight="1">
      <c r="A223" s="447">
        <v>220</v>
      </c>
      <c r="B223" s="460">
        <v>8</v>
      </c>
      <c r="C223" s="483">
        <v>17</v>
      </c>
      <c r="D223" s="472">
        <f>測定日数!G21</f>
        <v>28</v>
      </c>
      <c r="E223" s="473">
        <f>mm!G21</f>
        <v>75.98726114649682</v>
      </c>
      <c r="F223" s="474">
        <f>pH!G21</f>
        <v>5.04</v>
      </c>
      <c r="G223" s="474">
        <f>EC!G21</f>
        <v>1.55</v>
      </c>
      <c r="H223" s="475">
        <f>'SO4'!G21</f>
        <v>10.55</v>
      </c>
      <c r="I223" s="475">
        <f>'NO3'!G21</f>
        <v>10.6</v>
      </c>
      <c r="J223" s="475">
        <f>Cl!G21</f>
        <v>79.900000000000006</v>
      </c>
      <c r="K223" s="475">
        <f>H!G21</f>
        <v>9.1201083935590983</v>
      </c>
      <c r="L223" s="475">
        <f>'NH4'!G21</f>
        <v>18.399999999999999</v>
      </c>
      <c r="M223" s="475">
        <f>Na!G21</f>
        <v>20.399999999999999</v>
      </c>
      <c r="N223" s="475">
        <f>K!G21</f>
        <v>46.6</v>
      </c>
      <c r="O223" s="475">
        <f>Mg!G21</f>
        <v>2.5499999999999998</v>
      </c>
      <c r="P223" s="472">
        <f>Ca!G21</f>
        <v>2.08</v>
      </c>
      <c r="Q223" s="476">
        <f t="shared" si="435"/>
        <v>0.60732573601687379</v>
      </c>
      <c r="R223" s="473">
        <f t="shared" si="436"/>
        <v>111.60000000000001</v>
      </c>
      <c r="S223" s="475">
        <f t="shared" si="437"/>
        <v>103.78010839355909</v>
      </c>
      <c r="T223" s="475">
        <f t="shared" si="438"/>
        <v>112.20732573601688</v>
      </c>
      <c r="U223" s="475">
        <f t="shared" si="439"/>
        <v>-3.6307399345123419</v>
      </c>
      <c r="V223" s="475">
        <f t="shared" si="440"/>
        <v>-3.9017164940262714</v>
      </c>
      <c r="W223" s="472">
        <f t="shared" si="441"/>
        <v>7.6053051019913491</v>
      </c>
      <c r="X223" s="477">
        <f t="shared" si="442"/>
        <v>75.98726114649682</v>
      </c>
      <c r="Y223" s="478">
        <f t="shared" ref="Y223:AA223" si="507">H223*$E223/1000</f>
        <v>0.80166560509554152</v>
      </c>
      <c r="Z223" s="478">
        <f t="shared" si="507"/>
        <v>0.80546496815286628</v>
      </c>
      <c r="AA223" s="478">
        <f t="shared" si="507"/>
        <v>6.0713821656050966</v>
      </c>
      <c r="AB223" s="478">
        <f t="shared" ref="AB223:AF223" si="508">L223*$E223/1000</f>
        <v>1.3981656050955413</v>
      </c>
      <c r="AC223" s="478">
        <f t="shared" si="508"/>
        <v>1.5501401273885351</v>
      </c>
      <c r="AD223" s="478">
        <f t="shared" si="508"/>
        <v>3.5410063694267517</v>
      </c>
      <c r="AE223" s="478">
        <f t="shared" si="508"/>
        <v>0.19376751592356689</v>
      </c>
      <c r="AF223" s="478">
        <f t="shared" si="508"/>
        <v>0.15805350318471337</v>
      </c>
      <c r="AG223" s="479">
        <f t="shared" si="445"/>
        <v>0.69301205818573286</v>
      </c>
      <c r="AH223" s="480"/>
      <c r="AI223" s="459">
        <f t="shared" si="446"/>
        <v>215.38010839355911</v>
      </c>
      <c r="AJ223" s="301"/>
      <c r="AK223" s="301"/>
    </row>
    <row r="224" spans="1:37" ht="12.75" hidden="1" customHeight="1">
      <c r="A224" s="447">
        <v>221</v>
      </c>
      <c r="B224" s="460">
        <v>8</v>
      </c>
      <c r="C224" s="483">
        <v>18</v>
      </c>
      <c r="D224" s="472">
        <f>測定日数!G22</f>
        <v>29</v>
      </c>
      <c r="E224" s="473">
        <f>mm!G22</f>
        <v>108.28025477707007</v>
      </c>
      <c r="F224" s="474">
        <f>pH!G22</f>
        <v>4.42404099103193</v>
      </c>
      <c r="G224" s="474">
        <f>EC!G22</f>
        <v>3.07</v>
      </c>
      <c r="H224" s="475">
        <f>'SO4'!G22</f>
        <v>33.040230423379541</v>
      </c>
      <c r="I224" s="475">
        <f>'NO3'!G22</f>
        <v>45.537153700189755</v>
      </c>
      <c r="J224" s="475">
        <f>Cl!G22</f>
        <v>23.663148670556421</v>
      </c>
      <c r="K224" s="475">
        <f>H!G22</f>
        <v>37.666824534601098</v>
      </c>
      <c r="L224" s="475">
        <f>'NH4'!G22</f>
        <v>62.63858093126386</v>
      </c>
      <c r="M224" s="475">
        <f>Na!G22</f>
        <v>13.818412541285305</v>
      </c>
      <c r="N224" s="475">
        <f>K!G22</f>
        <v>1.7902813299232736</v>
      </c>
      <c r="O224" s="475">
        <f>Mg!G22</f>
        <v>2.0576131687242798</v>
      </c>
      <c r="P224" s="472">
        <f>Ca!G22</f>
        <v>7.9800498753117202</v>
      </c>
      <c r="Q224" s="476">
        <f t="shared" si="435"/>
        <v>0.14704920340667113</v>
      </c>
      <c r="R224" s="473">
        <f t="shared" si="436"/>
        <v>135.28076321750524</v>
      </c>
      <c r="S224" s="475">
        <f t="shared" si="437"/>
        <v>135.98942542514555</v>
      </c>
      <c r="T224" s="475">
        <f t="shared" si="438"/>
        <v>135.42781242091192</v>
      </c>
      <c r="U224" s="475">
        <f t="shared" si="439"/>
        <v>0.26123851322780245</v>
      </c>
      <c r="V224" s="475">
        <f t="shared" si="440"/>
        <v>0.20691869414431632</v>
      </c>
      <c r="W224" s="472">
        <f t="shared" si="441"/>
        <v>-0.9511281298602029</v>
      </c>
      <c r="X224" s="477">
        <f t="shared" si="442"/>
        <v>108.28025477707007</v>
      </c>
      <c r="Y224" s="478">
        <f t="shared" ref="Y224:AA224" si="509">H224*$E224/1000</f>
        <v>3.5776045681366382</v>
      </c>
      <c r="Z224" s="478">
        <f t="shared" si="509"/>
        <v>4.9307746044791454</v>
      </c>
      <c r="AA224" s="478">
        <f t="shared" si="509"/>
        <v>2.5622517668755362</v>
      </c>
      <c r="AB224" s="478">
        <f t="shared" ref="AB224:AF224" si="510">L224*$E224/1000</f>
        <v>6.7825215021113738</v>
      </c>
      <c r="AC224" s="478">
        <f t="shared" si="510"/>
        <v>1.4962612305850329</v>
      </c>
      <c r="AD224" s="478">
        <f t="shared" si="510"/>
        <v>0.1938521185267239</v>
      </c>
      <c r="AE224" s="478">
        <f t="shared" si="510"/>
        <v>0.22279887814211949</v>
      </c>
      <c r="AF224" s="478">
        <f t="shared" si="510"/>
        <v>0.86408183363247926</v>
      </c>
      <c r="AG224" s="479">
        <f t="shared" si="445"/>
        <v>4.0785733572498009</v>
      </c>
      <c r="AH224" s="480"/>
      <c r="AI224" s="459">
        <f t="shared" si="446"/>
        <v>271.27018864265079</v>
      </c>
      <c r="AJ224" s="301"/>
      <c r="AK224" s="301"/>
    </row>
    <row r="225" spans="1:37" ht="12.75" hidden="1" customHeight="1">
      <c r="A225" s="447">
        <v>222</v>
      </c>
      <c r="B225" s="460">
        <v>8</v>
      </c>
      <c r="C225" s="483">
        <v>19</v>
      </c>
      <c r="D225" s="472">
        <f>測定日数!G23</f>
        <v>28</v>
      </c>
      <c r="E225" s="473">
        <f>mm!G23</f>
        <v>40.025567383259002</v>
      </c>
      <c r="F225" s="474">
        <f>pH!G23</f>
        <v>4.1900000000000004</v>
      </c>
      <c r="G225" s="474">
        <f>EC!G23</f>
        <v>6.008852459016393</v>
      </c>
      <c r="H225" s="475">
        <f>'SO4'!G23</f>
        <v>51.226009700221518</v>
      </c>
      <c r="I225" s="475">
        <f>'NO3'!G23</f>
        <v>69.179698612781181</v>
      </c>
      <c r="J225" s="475">
        <f>Cl!G23</f>
        <v>42.046431363990095</v>
      </c>
      <c r="K225" s="475">
        <f>H!G23</f>
        <v>64.565422903465532</v>
      </c>
      <c r="L225" s="475">
        <f>'NH4'!G23</f>
        <v>89.841318309418838</v>
      </c>
      <c r="M225" s="475">
        <f>Na!G23</f>
        <v>29.03293662961088</v>
      </c>
      <c r="N225" s="475">
        <f>K!G23</f>
        <v>3.0160714600150422</v>
      </c>
      <c r="O225" s="475">
        <f>Mg!G23</f>
        <v>4.8562674305072298</v>
      </c>
      <c r="P225" s="472">
        <f>Ca!G23</f>
        <v>17.301053630444031</v>
      </c>
      <c r="Q225" s="476">
        <f t="shared" si="435"/>
        <v>8.5787040393948244E-2</v>
      </c>
      <c r="R225" s="473">
        <f t="shared" si="436"/>
        <v>213.67814937721428</v>
      </c>
      <c r="S225" s="475">
        <f t="shared" si="437"/>
        <v>230.77039142441276</v>
      </c>
      <c r="T225" s="475">
        <f t="shared" si="438"/>
        <v>213.76393641760822</v>
      </c>
      <c r="U225" s="475">
        <f t="shared" si="439"/>
        <v>3.8457190153825591</v>
      </c>
      <c r="V225" s="475">
        <f t="shared" si="440"/>
        <v>3.8256786802859275</v>
      </c>
      <c r="W225" s="472">
        <f t="shared" si="441"/>
        <v>-9.3670382230111429</v>
      </c>
      <c r="X225" s="477">
        <f t="shared" si="442"/>
        <v>40.025567383259002</v>
      </c>
      <c r="Y225" s="478">
        <f t="shared" ref="Y225:AA225" si="511">H225*$E225/1000</f>
        <v>2.0503501030316955</v>
      </c>
      <c r="Z225" s="478">
        <f t="shared" si="511"/>
        <v>2.7689566883794221</v>
      </c>
      <c r="AA225" s="478">
        <f t="shared" si="511"/>
        <v>1.6829322717849602</v>
      </c>
      <c r="AB225" s="478">
        <f t="shared" ref="AB225:AF225" si="512">L225*$E225/1000</f>
        <v>3.5959497397944644</v>
      </c>
      <c r="AC225" s="478">
        <f t="shared" si="512"/>
        <v>1.1620597614023789</v>
      </c>
      <c r="AD225" s="478">
        <f t="shared" si="512"/>
        <v>0.12071997145555644</v>
      </c>
      <c r="AE225" s="478">
        <f t="shared" si="512"/>
        <v>0.19437485927089318</v>
      </c>
      <c r="AF225" s="478">
        <f t="shared" si="512"/>
        <v>0.69248448788671535</v>
      </c>
      <c r="AG225" s="479">
        <f t="shared" si="445"/>
        <v>2.584267685051274</v>
      </c>
      <c r="AH225" s="480"/>
      <c r="AI225" s="459">
        <f t="shared" si="446"/>
        <v>444.44854080162702</v>
      </c>
      <c r="AJ225" s="301"/>
      <c r="AK225" s="301"/>
    </row>
    <row r="226" spans="1:37" ht="12.75" hidden="1" customHeight="1">
      <c r="A226" s="447">
        <v>223</v>
      </c>
      <c r="B226" s="460">
        <v>8</v>
      </c>
      <c r="C226" s="483">
        <v>20</v>
      </c>
      <c r="D226" s="472">
        <f>測定日数!G24</f>
        <v>28</v>
      </c>
      <c r="E226" s="473">
        <f>mm!G24</f>
        <v>65.923566878980893</v>
      </c>
      <c r="F226" s="474">
        <f>pH!G24</f>
        <v>4.55</v>
      </c>
      <c r="G226" s="474">
        <f>EC!G24</f>
        <v>2.65</v>
      </c>
      <c r="H226" s="475">
        <f>'SO4'!G24</f>
        <v>25.4</v>
      </c>
      <c r="I226" s="475">
        <f>'NO3'!G24</f>
        <v>38.4</v>
      </c>
      <c r="J226" s="475">
        <f>Cl!G24</f>
        <v>35.6</v>
      </c>
      <c r="K226" s="475">
        <f>H!G24</f>
        <v>28.183829312644562</v>
      </c>
      <c r="L226" s="475">
        <f>'NH4'!G24</f>
        <v>59.3</v>
      </c>
      <c r="M226" s="475">
        <f>Na!G24</f>
        <v>13.3</v>
      </c>
      <c r="N226" s="475">
        <f>K!G24</f>
        <v>0.7</v>
      </c>
      <c r="O226" s="475">
        <f>Mg!G24</f>
        <v>1.6</v>
      </c>
      <c r="P226" s="472">
        <f>Ca!G24</f>
        <v>5.4</v>
      </c>
      <c r="Q226" s="476">
        <f t="shared" si="435"/>
        <v>0.19652675586517812</v>
      </c>
      <c r="R226" s="473">
        <f t="shared" si="436"/>
        <v>124.80000000000001</v>
      </c>
      <c r="S226" s="475">
        <f t="shared" si="437"/>
        <v>115.48382931264456</v>
      </c>
      <c r="T226" s="475">
        <f t="shared" si="438"/>
        <v>124.99652675586518</v>
      </c>
      <c r="U226" s="475">
        <f t="shared" si="439"/>
        <v>-3.8771525799323538</v>
      </c>
      <c r="V226" s="475">
        <f t="shared" si="440"/>
        <v>-3.9557066526093183</v>
      </c>
      <c r="W226" s="472">
        <f t="shared" si="441"/>
        <v>-2.3670050026553566</v>
      </c>
      <c r="X226" s="477">
        <f t="shared" si="442"/>
        <v>65.923566878980893</v>
      </c>
      <c r="Y226" s="478">
        <f t="shared" ref="Y226:AA226" si="513">H226*$E226/1000</f>
        <v>1.6744585987261147</v>
      </c>
      <c r="Z226" s="478">
        <f t="shared" si="513"/>
        <v>2.5314649681528665</v>
      </c>
      <c r="AA226" s="478">
        <f t="shared" si="513"/>
        <v>2.3468789808917201</v>
      </c>
      <c r="AB226" s="478">
        <f t="shared" ref="AB226:AF226" si="514">L226*$E226/1000</f>
        <v>3.9092675159235668</v>
      </c>
      <c r="AC226" s="478">
        <f t="shared" si="514"/>
        <v>0.87678343949044601</v>
      </c>
      <c r="AD226" s="478">
        <f t="shared" si="514"/>
        <v>4.6146496815286625E-2</v>
      </c>
      <c r="AE226" s="478">
        <f t="shared" si="514"/>
        <v>0.10547770700636942</v>
      </c>
      <c r="AF226" s="478">
        <f t="shared" si="514"/>
        <v>0.35598726114649687</v>
      </c>
      <c r="AG226" s="479">
        <f t="shared" si="445"/>
        <v>1.8579785565979059</v>
      </c>
      <c r="AH226" s="480"/>
      <c r="AI226" s="459">
        <f t="shared" si="446"/>
        <v>240.28382931264457</v>
      </c>
      <c r="AJ226" s="301"/>
      <c r="AK226" s="301"/>
    </row>
    <row r="227" spans="1:37" ht="12.75" hidden="1" customHeight="1">
      <c r="A227" s="447">
        <v>224</v>
      </c>
      <c r="B227" s="460">
        <v>8</v>
      </c>
      <c r="C227" s="483">
        <v>21</v>
      </c>
      <c r="D227" s="472">
        <f>測定日数!G25</f>
        <v>28</v>
      </c>
      <c r="E227" s="473">
        <f>mm!G25</f>
        <v>117.59352881698686</v>
      </c>
      <c r="F227" s="474">
        <f>pH!G25</f>
        <v>4.1399999999999997</v>
      </c>
      <c r="G227" s="474">
        <f>EC!G25</f>
        <v>3.97</v>
      </c>
      <c r="H227" s="475">
        <f>'SO4'!G25</f>
        <v>31.731489964187563</v>
      </c>
      <c r="I227" s="475">
        <f>'NO3'!G25</f>
        <v>55.27089512400066</v>
      </c>
      <c r="J227" s="475">
        <f>Cl!G25</f>
        <v>22.339435308718588</v>
      </c>
      <c r="K227" s="475">
        <f>H!G25</f>
        <v>72.443596007499067</v>
      </c>
      <c r="L227" s="475">
        <f>'NH4'!G25</f>
        <v>34.038684354955848</v>
      </c>
      <c r="M227" s="475">
        <f>Na!G25</f>
        <v>26.707531219320593</v>
      </c>
      <c r="N227" s="475">
        <f>K!G25</f>
        <v>1.6369123740344773</v>
      </c>
      <c r="O227" s="475">
        <f>Mg!G25</f>
        <v>2.180621271343345</v>
      </c>
      <c r="P227" s="472">
        <f>Ca!G25</f>
        <v>5.8133732534930145</v>
      </c>
      <c r="Q227" s="476">
        <f t="shared" si="435"/>
        <v>7.6457780230823794E-2</v>
      </c>
      <c r="R227" s="473">
        <f t="shared" si="436"/>
        <v>141.07331036109437</v>
      </c>
      <c r="S227" s="475">
        <f t="shared" si="437"/>
        <v>150.81471300548267</v>
      </c>
      <c r="T227" s="475">
        <f t="shared" si="438"/>
        <v>141.14976814132521</v>
      </c>
      <c r="U227" s="475">
        <f t="shared" si="439"/>
        <v>3.3373766186200262</v>
      </c>
      <c r="V227" s="475">
        <f t="shared" si="440"/>
        <v>3.3103152911595637</v>
      </c>
      <c r="W227" s="472">
        <f t="shared" si="441"/>
        <v>1.5558504881953461</v>
      </c>
      <c r="X227" s="477">
        <f t="shared" si="442"/>
        <v>117.59352881698686</v>
      </c>
      <c r="Y227" s="478">
        <f t="shared" ref="Y227:AA227" si="515">H227*$E227/1000</f>
        <v>3.7314178795096193</v>
      </c>
      <c r="Z227" s="478">
        <f t="shared" si="515"/>
        <v>6.4994995985048298</v>
      </c>
      <c r="AA227" s="478">
        <f t="shared" si="515"/>
        <v>2.6269730297310128</v>
      </c>
      <c r="AB227" s="478">
        <f t="shared" ref="AB227:AF227" si="516">L227*$E227/1000</f>
        <v>4.0027290095868207</v>
      </c>
      <c r="AC227" s="478">
        <f t="shared" si="516"/>
        <v>3.1406328420697522</v>
      </c>
      <c r="AD227" s="478">
        <f t="shared" si="516"/>
        <v>0.19249030242690568</v>
      </c>
      <c r="AE227" s="478">
        <f t="shared" si="516"/>
        <v>0.25642695031064816</v>
      </c>
      <c r="AF227" s="478">
        <f t="shared" si="516"/>
        <v>0.68361507520853149</v>
      </c>
      <c r="AG227" s="479">
        <f t="shared" si="445"/>
        <v>8.518898094713995</v>
      </c>
      <c r="AH227" s="480"/>
      <c r="AI227" s="459">
        <f t="shared" si="446"/>
        <v>291.88802336657704</v>
      </c>
      <c r="AJ227" s="301"/>
      <c r="AK227" s="301"/>
    </row>
    <row r="228" spans="1:37" ht="12.75" hidden="1" customHeight="1">
      <c r="A228" s="447">
        <v>225</v>
      </c>
      <c r="B228" s="460">
        <v>8</v>
      </c>
      <c r="C228" s="483">
        <v>22</v>
      </c>
      <c r="D228" s="472">
        <f>測定日数!G26</f>
        <v>28</v>
      </c>
      <c r="E228" s="473">
        <f>mm!G26</f>
        <v>57.6</v>
      </c>
      <c r="F228" s="474">
        <f>pH!G26</f>
        <v>4.84</v>
      </c>
      <c r="G228" s="474">
        <f>EC!G26</f>
        <v>2</v>
      </c>
      <c r="H228" s="475">
        <f>'SO4'!G26</f>
        <v>24.3</v>
      </c>
      <c r="I228" s="475">
        <f>'NO3'!G26</f>
        <v>36.200000000000003</v>
      </c>
      <c r="J228" s="475">
        <f>Cl!G26</f>
        <v>27.5</v>
      </c>
      <c r="K228" s="475">
        <f>H!G26</f>
        <v>14.454397707459282</v>
      </c>
      <c r="L228" s="475">
        <f>'NH4'!G26</f>
        <v>30.5</v>
      </c>
      <c r="M228" s="475">
        <f>Na!G26</f>
        <v>20.5</v>
      </c>
      <c r="N228" s="475">
        <f>K!G26</f>
        <v>2</v>
      </c>
      <c r="O228" s="475">
        <f>Mg!G26</f>
        <v>3.2</v>
      </c>
      <c r="P228" s="472">
        <f>Ca!G26</f>
        <v>18.600000000000001</v>
      </c>
      <c r="Q228" s="476">
        <f t="shared" si="435"/>
        <v>0.38319663363168538</v>
      </c>
      <c r="R228" s="473">
        <f t="shared" si="436"/>
        <v>112.3</v>
      </c>
      <c r="S228" s="475">
        <f t="shared" si="437"/>
        <v>111.05439770745929</v>
      </c>
      <c r="T228" s="475">
        <f t="shared" si="438"/>
        <v>112.68319663363168</v>
      </c>
      <c r="U228" s="475">
        <f t="shared" si="439"/>
        <v>-0.55767977050183282</v>
      </c>
      <c r="V228" s="475">
        <f t="shared" si="440"/>
        <v>-0.72799519051289507</v>
      </c>
      <c r="W228" s="472">
        <f t="shared" si="441"/>
        <v>-0.98273143013408004</v>
      </c>
      <c r="X228" s="477">
        <f t="shared" si="442"/>
        <v>57.6</v>
      </c>
      <c r="Y228" s="478">
        <f t="shared" ref="Y228:AA228" si="517">H228*$E228/1000</f>
        <v>1.39968</v>
      </c>
      <c r="Z228" s="478">
        <f t="shared" si="517"/>
        <v>2.0851200000000003</v>
      </c>
      <c r="AA228" s="478">
        <f t="shared" si="517"/>
        <v>1.5840000000000001</v>
      </c>
      <c r="AB228" s="478">
        <f t="shared" ref="AB228:AF228" si="518">L228*$E228/1000</f>
        <v>1.7567999999999999</v>
      </c>
      <c r="AC228" s="478">
        <f t="shared" si="518"/>
        <v>1.1807999999999998</v>
      </c>
      <c r="AD228" s="478">
        <f t="shared" si="518"/>
        <v>0.1152</v>
      </c>
      <c r="AE228" s="478">
        <f t="shared" si="518"/>
        <v>0.18432000000000001</v>
      </c>
      <c r="AF228" s="478">
        <f t="shared" si="518"/>
        <v>1.0713600000000001</v>
      </c>
      <c r="AG228" s="479">
        <f t="shared" si="445"/>
        <v>0.83257330794965467</v>
      </c>
      <c r="AH228" s="480"/>
      <c r="AI228" s="459">
        <f t="shared" si="446"/>
        <v>223.35439770745927</v>
      </c>
      <c r="AJ228" s="301"/>
      <c r="AK228" s="301"/>
    </row>
    <row r="229" spans="1:37" ht="12.75" hidden="1" customHeight="1">
      <c r="A229" s="447">
        <v>226</v>
      </c>
      <c r="B229" s="460">
        <v>8</v>
      </c>
      <c r="C229" s="483">
        <v>23</v>
      </c>
      <c r="D229" s="472">
        <f>測定日数!G27</f>
        <v>28</v>
      </c>
      <c r="E229" s="473">
        <f>mm!G27</f>
        <v>11.618310845708359</v>
      </c>
      <c r="F229" s="474">
        <f>pH!G27</f>
        <v>4.55</v>
      </c>
      <c r="G229" s="474">
        <f>EC!G27</f>
        <v>1.7210000000000001</v>
      </c>
      <c r="H229" s="475">
        <f>'SO4'!G27</f>
        <v>8.2240266500104102</v>
      </c>
      <c r="I229" s="475">
        <f>'NO3'!G27</f>
        <v>22.093210772456057</v>
      </c>
      <c r="J229" s="475">
        <f>Cl!G27</f>
        <v>7.6163610719322987</v>
      </c>
      <c r="K229" s="475">
        <f>H!G27</f>
        <v>28.183829312644562</v>
      </c>
      <c r="L229" s="475">
        <f>'NH4'!G27</f>
        <v>14.412416851441243</v>
      </c>
      <c r="M229" s="475">
        <f>Na!G27</f>
        <v>5.2196607220530673</v>
      </c>
      <c r="N229" s="475">
        <f>K!G27</f>
        <v>2.3017902813299234</v>
      </c>
      <c r="O229" s="475">
        <f>Mg!G27</f>
        <v>1.2345679012345678</v>
      </c>
      <c r="P229" s="472">
        <f>Ca!G27</f>
        <v>2.7445109780439121</v>
      </c>
      <c r="Q229" s="476">
        <f t="shared" si="435"/>
        <v>0.19652675586517812</v>
      </c>
      <c r="R229" s="473">
        <f t="shared" si="436"/>
        <v>46.157625144409174</v>
      </c>
      <c r="S229" s="475">
        <f t="shared" si="437"/>
        <v>58.075854926025762</v>
      </c>
      <c r="T229" s="475">
        <f t="shared" si="438"/>
        <v>46.354151900274353</v>
      </c>
      <c r="U229" s="475">
        <f t="shared" si="439"/>
        <v>11.434166616679152</v>
      </c>
      <c r="V229" s="475">
        <f t="shared" si="440"/>
        <v>11.224458737466408</v>
      </c>
      <c r="W229" s="472">
        <f t="shared" si="441"/>
        <v>-5.9325621039947221</v>
      </c>
      <c r="X229" s="477">
        <f t="shared" si="442"/>
        <v>11.618310845708359</v>
      </c>
      <c r="Y229" s="478">
        <f t="shared" ref="Y229:AA229" si="519">H229*$E229/1000</f>
        <v>9.5549298023210535E-2</v>
      </c>
      <c r="Z229" s="478">
        <f t="shared" si="519"/>
        <v>0.25668579033414701</v>
      </c>
      <c r="AA229" s="478">
        <f t="shared" si="519"/>
        <v>8.848925044686197E-2</v>
      </c>
      <c r="AB229" s="478">
        <f t="shared" ref="AB229:AF229" si="520">L229*$E229/1000</f>
        <v>0.16744793901796973</v>
      </c>
      <c r="AC229" s="478">
        <f t="shared" si="520"/>
        <v>6.064364077794708E-2</v>
      </c>
      <c r="AD229" s="478">
        <f t="shared" si="520"/>
        <v>2.6742914990121543E-2</v>
      </c>
      <c r="AE229" s="478">
        <f t="shared" si="520"/>
        <v>1.4343593636676987E-2</v>
      </c>
      <c r="AF229" s="478">
        <f t="shared" si="520"/>
        <v>3.1886581662373244E-2</v>
      </c>
      <c r="AG229" s="479">
        <f t="shared" si="445"/>
        <v>0.3274484897766915</v>
      </c>
      <c r="AH229" s="480"/>
      <c r="AI229" s="459">
        <f t="shared" si="446"/>
        <v>104.23348007043494</v>
      </c>
      <c r="AJ229" s="301"/>
      <c r="AK229" s="301"/>
    </row>
    <row r="230" spans="1:37" ht="12.75" hidden="1" customHeight="1">
      <c r="A230" s="447">
        <v>227</v>
      </c>
      <c r="B230" s="460">
        <v>8</v>
      </c>
      <c r="C230" s="483">
        <v>24</v>
      </c>
      <c r="D230" s="472">
        <f>測定日数!G28</f>
        <v>28</v>
      </c>
      <c r="E230" s="473">
        <f>mm!G28</f>
        <v>23.2017823042648</v>
      </c>
      <c r="F230" s="474">
        <f>pH!G28</f>
        <v>4.2620768244278775</v>
      </c>
      <c r="G230" s="474">
        <f>EC!G28</f>
        <v>3.8055967078189306</v>
      </c>
      <c r="H230" s="475">
        <f>'SO4'!G28</f>
        <v>29.166156154689556</v>
      </c>
      <c r="I230" s="475">
        <f>'NO3'!G28</f>
        <v>59.844102316343957</v>
      </c>
      <c r="J230" s="475">
        <f>Cl!G28</f>
        <v>38.178930118542503</v>
      </c>
      <c r="K230" s="475">
        <f>H!G28</f>
        <v>54.691920718228424</v>
      </c>
      <c r="L230" s="475">
        <f>'NH4'!G28</f>
        <v>30.138025847149606</v>
      </c>
      <c r="M230" s="475">
        <f>Na!G28</f>
        <v>35.846682311328784</v>
      </c>
      <c r="N230" s="475">
        <f>K!G28</f>
        <v>3.6124881156613653</v>
      </c>
      <c r="O230" s="475">
        <f>Mg!G28</f>
        <v>4.856418680530858</v>
      </c>
      <c r="P230" s="472">
        <f>Ca!G28</f>
        <v>5.6758910163212679</v>
      </c>
      <c r="Q230" s="476">
        <f t="shared" si="435"/>
        <v>0.10127412732875331</v>
      </c>
      <c r="R230" s="473">
        <f t="shared" si="436"/>
        <v>156.35534474426558</v>
      </c>
      <c r="S230" s="475">
        <f t="shared" si="437"/>
        <v>145.3537363860724</v>
      </c>
      <c r="T230" s="475">
        <f t="shared" si="438"/>
        <v>156.45661887159432</v>
      </c>
      <c r="U230" s="475">
        <f t="shared" si="439"/>
        <v>-3.6464293076549787</v>
      </c>
      <c r="V230" s="475">
        <f t="shared" si="440"/>
        <v>-3.6787612790962632</v>
      </c>
      <c r="W230" s="472">
        <f t="shared" si="441"/>
        <v>-2.1453869732142126</v>
      </c>
      <c r="X230" s="477">
        <f t="shared" si="442"/>
        <v>23.2017823042648</v>
      </c>
      <c r="Y230" s="478">
        <f t="shared" ref="Y230:AA230" si="521">H230*$E230/1000</f>
        <v>0.6767068057533</v>
      </c>
      <c r="Z230" s="478">
        <f t="shared" si="521"/>
        <v>1.3884898341379612</v>
      </c>
      <c r="AA230" s="478">
        <f t="shared" si="521"/>
        <v>0.88581922522016177</v>
      </c>
      <c r="AB230" s="478">
        <f t="shared" ref="AB230:AF230" si="522">L230*$E230/1000</f>
        <v>0.6992559147858709</v>
      </c>
      <c r="AC230" s="478">
        <f t="shared" si="522"/>
        <v>0.83170691931759022</v>
      </c>
      <c r="AD230" s="478">
        <f t="shared" si="522"/>
        <v>8.381616283631875E-2</v>
      </c>
      <c r="AE230" s="478">
        <f t="shared" si="522"/>
        <v>0.11267756900404187</v>
      </c>
      <c r="AF230" s="478">
        <f t="shared" si="522"/>
        <v>0.13169078774341836</v>
      </c>
      <c r="AG230" s="479">
        <f t="shared" si="445"/>
        <v>1.2689500383064456</v>
      </c>
      <c r="AH230" s="480"/>
      <c r="AI230" s="459">
        <f t="shared" si="446"/>
        <v>301.70908113033795</v>
      </c>
      <c r="AJ230" s="301"/>
      <c r="AK230" s="301"/>
    </row>
    <row r="231" spans="1:37" ht="12.75" hidden="1" customHeight="1">
      <c r="A231" s="447">
        <v>228</v>
      </c>
      <c r="B231" s="460">
        <v>8</v>
      </c>
      <c r="C231" s="483">
        <v>25</v>
      </c>
      <c r="D231" s="472">
        <f>測定日数!G29</f>
        <v>28</v>
      </c>
      <c r="E231" s="473">
        <f>mm!G29</f>
        <v>36.433121019108285</v>
      </c>
      <c r="F231" s="474">
        <f>pH!G29</f>
        <v>4.5199999999999996</v>
      </c>
      <c r="G231" s="474">
        <f>EC!G29</f>
        <v>1.85</v>
      </c>
      <c r="H231" s="475">
        <f>'SO4'!G29</f>
        <v>22.9</v>
      </c>
      <c r="I231" s="475">
        <f>'NO3'!G29</f>
        <v>23.5</v>
      </c>
      <c r="J231" s="475">
        <f>Cl!G29</f>
        <v>25.6</v>
      </c>
      <c r="K231" s="475">
        <f>H!G29</f>
        <v>30.199517204020204</v>
      </c>
      <c r="L231" s="475">
        <f>'NH4'!G29</f>
        <v>18.100000000000001</v>
      </c>
      <c r="M231" s="475">
        <f>Na!G29</f>
        <v>22</v>
      </c>
      <c r="N231" s="475">
        <f>K!G29</f>
        <v>1.1000000000000001</v>
      </c>
      <c r="O231" s="475">
        <f>Mg!G29</f>
        <v>5.2</v>
      </c>
      <c r="P231" s="472">
        <f>Ca!G29</f>
        <v>6.3</v>
      </c>
      <c r="Q231" s="476">
        <f t="shared" si="435"/>
        <v>0.18340944013285768</v>
      </c>
      <c r="R231" s="473">
        <f t="shared" si="436"/>
        <v>94.9</v>
      </c>
      <c r="S231" s="475">
        <f t="shared" si="437"/>
        <v>94.399517204020199</v>
      </c>
      <c r="T231" s="475">
        <f t="shared" si="438"/>
        <v>95.083409440132868</v>
      </c>
      <c r="U231" s="475">
        <f t="shared" si="439"/>
        <v>-0.26438672605826247</v>
      </c>
      <c r="V231" s="475">
        <f t="shared" si="440"/>
        <v>-0.36092551884477253</v>
      </c>
      <c r="W231" s="472">
        <f t="shared" si="441"/>
        <v>7.9132420113689621</v>
      </c>
      <c r="X231" s="477">
        <f t="shared" si="442"/>
        <v>36.433121019108285</v>
      </c>
      <c r="Y231" s="478">
        <f t="shared" ref="Y231:AA231" si="523">H231*$E231/1000</f>
        <v>0.83431847133757975</v>
      </c>
      <c r="Z231" s="478">
        <f t="shared" si="523"/>
        <v>0.85617834394904468</v>
      </c>
      <c r="AA231" s="478">
        <f t="shared" si="523"/>
        <v>0.93268789808917207</v>
      </c>
      <c r="AB231" s="478">
        <f t="shared" ref="AB231:AF231" si="524">L231*$E231/1000</f>
        <v>0.65943949044585992</v>
      </c>
      <c r="AC231" s="478">
        <f t="shared" si="524"/>
        <v>0.80152866242038223</v>
      </c>
      <c r="AD231" s="478">
        <f t="shared" si="524"/>
        <v>4.0076433121019113E-2</v>
      </c>
      <c r="AE231" s="478">
        <f t="shared" si="524"/>
        <v>0.18945222929936309</v>
      </c>
      <c r="AF231" s="478">
        <f t="shared" si="524"/>
        <v>0.22952866242038217</v>
      </c>
      <c r="AG231" s="479">
        <f t="shared" si="445"/>
        <v>1.1002626650127107</v>
      </c>
      <c r="AH231" s="480"/>
      <c r="AI231" s="459">
        <f t="shared" si="446"/>
        <v>189.29951720402022</v>
      </c>
      <c r="AJ231" s="301"/>
      <c r="AK231" s="301"/>
    </row>
    <row r="232" spans="1:37" ht="12.75" hidden="1" customHeight="1">
      <c r="A232" s="447">
        <v>229</v>
      </c>
      <c r="B232" s="460">
        <v>8</v>
      </c>
      <c r="C232" s="483">
        <v>26</v>
      </c>
      <c r="D232" s="472">
        <f>測定日数!G30</f>
        <v>28</v>
      </c>
      <c r="E232" s="473">
        <f>mm!G30</f>
        <v>70.273711012094211</v>
      </c>
      <c r="F232" s="474">
        <f>pH!G30</f>
        <v>4.3</v>
      </c>
      <c r="G232" s="474">
        <f>EC!G30</f>
        <v>3.6</v>
      </c>
      <c r="H232" s="475">
        <f>'SO4'!G30</f>
        <v>34</v>
      </c>
      <c r="I232" s="475">
        <f>'NO3'!G30</f>
        <v>52.8</v>
      </c>
      <c r="J232" s="475">
        <f>Cl!G30</f>
        <v>39</v>
      </c>
      <c r="K232" s="475">
        <f>H!G30</f>
        <v>50.118723362727259</v>
      </c>
      <c r="L232" s="475">
        <f>'NH4'!G30</f>
        <v>43.7</v>
      </c>
      <c r="M232" s="475">
        <f>Na!G30</f>
        <v>33.6</v>
      </c>
      <c r="N232" s="475">
        <f>K!G30</f>
        <v>4.4000000000000004</v>
      </c>
      <c r="O232" s="475">
        <f>Mg!G30</f>
        <v>4.7</v>
      </c>
      <c r="P232" s="472">
        <f>Ca!G30</f>
        <v>10.5</v>
      </c>
      <c r="Q232" s="476">
        <f t="shared" si="435"/>
        <v>0.11051511632858448</v>
      </c>
      <c r="R232" s="473">
        <f t="shared" si="436"/>
        <v>159.80000000000001</v>
      </c>
      <c r="S232" s="475">
        <f t="shared" si="437"/>
        <v>162.21872336272725</v>
      </c>
      <c r="T232" s="475">
        <f t="shared" si="438"/>
        <v>159.91051511632858</v>
      </c>
      <c r="U232" s="475">
        <f t="shared" si="439"/>
        <v>0.75111264881413264</v>
      </c>
      <c r="V232" s="475">
        <f t="shared" si="440"/>
        <v>0.71654726447588157</v>
      </c>
      <c r="W232" s="472">
        <f t="shared" si="441"/>
        <v>0.95325280265224188</v>
      </c>
      <c r="X232" s="477">
        <f t="shared" si="442"/>
        <v>70.273711012094211</v>
      </c>
      <c r="Y232" s="478">
        <f t="shared" ref="Y232:AA232" si="525">H232*$E232/1000</f>
        <v>2.3893061744112032</v>
      </c>
      <c r="Z232" s="478">
        <f t="shared" si="525"/>
        <v>3.7104519414385742</v>
      </c>
      <c r="AA232" s="478">
        <f t="shared" si="525"/>
        <v>2.7406747294716745</v>
      </c>
      <c r="AB232" s="478">
        <f t="shared" ref="AB232:AF232" si="526">L232*$E232/1000</f>
        <v>3.0709611712285172</v>
      </c>
      <c r="AC232" s="478">
        <f t="shared" si="526"/>
        <v>2.3611966900063659</v>
      </c>
      <c r="AD232" s="478">
        <f t="shared" si="526"/>
        <v>0.30920432845321455</v>
      </c>
      <c r="AE232" s="478">
        <f t="shared" si="526"/>
        <v>0.3302864417568428</v>
      </c>
      <c r="AF232" s="478">
        <f t="shared" si="526"/>
        <v>0.73787396562698915</v>
      </c>
      <c r="AG232" s="479">
        <f t="shared" si="445"/>
        <v>3.5220286818873903</v>
      </c>
      <c r="AH232" s="480"/>
      <c r="AI232" s="459">
        <f t="shared" si="446"/>
        <v>322.01872336272726</v>
      </c>
      <c r="AJ232" s="301"/>
      <c r="AK232" s="301"/>
    </row>
    <row r="233" spans="1:37" ht="12.75" hidden="1" customHeight="1">
      <c r="A233" s="447">
        <v>230</v>
      </c>
      <c r="B233" s="460">
        <v>8</v>
      </c>
      <c r="C233" s="483">
        <v>27</v>
      </c>
      <c r="D233" s="472">
        <f>測定日数!G31</f>
        <v>28</v>
      </c>
      <c r="E233" s="473">
        <f>mm!G31</f>
        <v>127.19745222929937</v>
      </c>
      <c r="F233" s="474">
        <f>pH!G31</f>
        <v>4.7251231535957414</v>
      </c>
      <c r="G233" s="474">
        <f>EC!G31</f>
        <v>3.2190939597315436</v>
      </c>
      <c r="H233" s="475">
        <f>'SO4'!G31</f>
        <v>31.417785234899327</v>
      </c>
      <c r="I233" s="475">
        <f>'NO3'!G31</f>
        <v>47.425167785234905</v>
      </c>
      <c r="J233" s="475">
        <f>Cl!G31</f>
        <v>56.64496644295302</v>
      </c>
      <c r="K233" s="475">
        <f>H!G31</f>
        <v>18.831150157678298</v>
      </c>
      <c r="L233" s="475">
        <f>'NH4'!G31</f>
        <v>32.904697986577183</v>
      </c>
      <c r="M233" s="475">
        <f>Na!G31</f>
        <v>44.881208053691267</v>
      </c>
      <c r="N233" s="475">
        <f>K!G31</f>
        <v>4.0046979865771819</v>
      </c>
      <c r="O233" s="475">
        <f>Mg!G31</f>
        <v>10.444295302013424</v>
      </c>
      <c r="P233" s="472">
        <f>Ca!G31</f>
        <v>21.841610738255032</v>
      </c>
      <c r="Q233" s="476">
        <f t="shared" si="435"/>
        <v>0.29413373566104256</v>
      </c>
      <c r="R233" s="473">
        <f t="shared" si="436"/>
        <v>166.90570469798658</v>
      </c>
      <c r="S233" s="475">
        <f t="shared" si="437"/>
        <v>165.19356626506087</v>
      </c>
      <c r="T233" s="475">
        <f t="shared" si="438"/>
        <v>167.19983843364761</v>
      </c>
      <c r="U233" s="475">
        <f t="shared" si="439"/>
        <v>-0.5155501931578228</v>
      </c>
      <c r="V233" s="475">
        <f t="shared" si="440"/>
        <v>-0.60358362717975511</v>
      </c>
      <c r="W233" s="472">
        <f t="shared" si="441"/>
        <v>-6.9413910928143645</v>
      </c>
      <c r="X233" s="477">
        <f t="shared" si="442"/>
        <v>127.19745222929937</v>
      </c>
      <c r="Y233" s="478">
        <f t="shared" ref="Y233:AA233" si="527">H233*$E233/1000</f>
        <v>3.9962622365664942</v>
      </c>
      <c r="Z233" s="478">
        <f t="shared" si="527"/>
        <v>6.032360513828924</v>
      </c>
      <c r="AA233" s="478">
        <f t="shared" si="527"/>
        <v>7.2050954131577827</v>
      </c>
      <c r="AB233" s="478">
        <f t="shared" ref="AB233:AF233" si="528">L233*$E233/1000</f>
        <v>4.1853937502671741</v>
      </c>
      <c r="AC233" s="478">
        <f t="shared" si="528"/>
        <v>5.7087753174026412</v>
      </c>
      <c r="AD233" s="478">
        <f t="shared" si="528"/>
        <v>0.50938738084042245</v>
      </c>
      <c r="AE233" s="478">
        <f t="shared" si="528"/>
        <v>1.3284877527465484</v>
      </c>
      <c r="AF233" s="478">
        <f t="shared" si="528"/>
        <v>2.7781972384901463</v>
      </c>
      <c r="AG233" s="479">
        <f t="shared" si="445"/>
        <v>2.3952743226040489</v>
      </c>
      <c r="AH233" s="480"/>
      <c r="AI233" s="459">
        <f t="shared" si="446"/>
        <v>332.09927096304745</v>
      </c>
      <c r="AJ233" s="301"/>
      <c r="AK233" s="301"/>
    </row>
    <row r="234" spans="1:37" ht="12.75" hidden="1" customHeight="1">
      <c r="A234" s="447">
        <v>231</v>
      </c>
      <c r="B234" s="460">
        <v>8</v>
      </c>
      <c r="C234" s="483">
        <v>28</v>
      </c>
      <c r="D234" s="472">
        <f>測定日数!G32</f>
        <v>28</v>
      </c>
      <c r="E234" s="473">
        <f>mm!G32</f>
        <v>59.872611464968145</v>
      </c>
      <c r="F234" s="474">
        <f>pH!G32</f>
        <v>4.18</v>
      </c>
      <c r="G234" s="474">
        <f>EC!G32</f>
        <v>4.55</v>
      </c>
      <c r="H234" s="475">
        <f>'SO4'!G32</f>
        <v>44.924999999999997</v>
      </c>
      <c r="I234" s="475">
        <f>'NO3'!G32</f>
        <v>36.369999999999997</v>
      </c>
      <c r="J234" s="475">
        <f>Cl!G32</f>
        <v>41.75</v>
      </c>
      <c r="K234" s="475">
        <f>H!G32</f>
        <v>66.06934480075968</v>
      </c>
      <c r="L234" s="475">
        <f>'NH4'!G32</f>
        <v>49.13</v>
      </c>
      <c r="M234" s="475">
        <f>Na!G32</f>
        <v>44.79</v>
      </c>
      <c r="N234" s="475">
        <f>K!G32</f>
        <v>3.84</v>
      </c>
      <c r="O234" s="475">
        <f>Mg!G32</f>
        <v>7.9450000000000003</v>
      </c>
      <c r="P234" s="472">
        <f>Ca!G32</f>
        <v>12.54</v>
      </c>
      <c r="Q234" s="476">
        <f t="shared" si="435"/>
        <v>8.3834288948605742E-2</v>
      </c>
      <c r="R234" s="473">
        <f t="shared" si="436"/>
        <v>167.96999999999997</v>
      </c>
      <c r="S234" s="475">
        <f t="shared" si="437"/>
        <v>204.79934480075966</v>
      </c>
      <c r="T234" s="475">
        <f t="shared" si="438"/>
        <v>168.05383428894859</v>
      </c>
      <c r="U234" s="475">
        <f t="shared" si="439"/>
        <v>9.8799285173099438</v>
      </c>
      <c r="V234" s="475">
        <f t="shared" si="440"/>
        <v>9.8552225306278309</v>
      </c>
      <c r="W234" s="472">
        <f t="shared" si="441"/>
        <v>-1.0410280696490646</v>
      </c>
      <c r="X234" s="477">
        <f t="shared" si="442"/>
        <v>59.872611464968145</v>
      </c>
      <c r="Y234" s="478">
        <f t="shared" ref="Y234:AA234" si="529">H234*$E234/1000</f>
        <v>2.6897770700636938</v>
      </c>
      <c r="Z234" s="478">
        <f t="shared" si="529"/>
        <v>2.1775668789808913</v>
      </c>
      <c r="AA234" s="478">
        <f t="shared" si="529"/>
        <v>2.4996815286624199</v>
      </c>
      <c r="AB234" s="478">
        <f t="shared" ref="AB234:AF234" si="530">L234*$E234/1000</f>
        <v>2.9415414012738852</v>
      </c>
      <c r="AC234" s="478">
        <f t="shared" si="530"/>
        <v>2.681694267515923</v>
      </c>
      <c r="AD234" s="478">
        <f t="shared" si="530"/>
        <v>0.22991082802547766</v>
      </c>
      <c r="AE234" s="478">
        <f t="shared" si="530"/>
        <v>0.47568789808917195</v>
      </c>
      <c r="AF234" s="478">
        <f t="shared" si="530"/>
        <v>0.75080254777070043</v>
      </c>
      <c r="AG234" s="479">
        <f t="shared" si="445"/>
        <v>3.9557442110008973</v>
      </c>
      <c r="AH234" s="480"/>
      <c r="AI234" s="459">
        <f t="shared" si="446"/>
        <v>372.76934480075965</v>
      </c>
      <c r="AJ234" s="301"/>
      <c r="AK234" s="301"/>
    </row>
    <row r="235" spans="1:37" ht="12.75" hidden="1" customHeight="1">
      <c r="A235" s="447">
        <v>232</v>
      </c>
      <c r="B235" s="460">
        <v>8</v>
      </c>
      <c r="C235" s="483">
        <v>29</v>
      </c>
      <c r="D235" s="472">
        <f>測定日数!G33</f>
        <v>28</v>
      </c>
      <c r="E235" s="473">
        <f>mm!G33</f>
        <v>13.051090243514246</v>
      </c>
      <c r="F235" s="474">
        <f>pH!G33</f>
        <v>4.46</v>
      </c>
      <c r="G235" s="474">
        <f>EC!G33</f>
        <v>3.82</v>
      </c>
      <c r="H235" s="475">
        <f>'SO4'!G33</f>
        <v>31.95919217155944</v>
      </c>
      <c r="I235" s="475">
        <f>'NO3'!G33</f>
        <v>73.536526366715051</v>
      </c>
      <c r="J235" s="475">
        <f>Cl!G33</f>
        <v>38.645980253878697</v>
      </c>
      <c r="K235" s="475">
        <f>H!G33</f>
        <v>34.67368504525318</v>
      </c>
      <c r="L235" s="475">
        <f>'NH4'!G33</f>
        <v>49.889135254988915</v>
      </c>
      <c r="M235" s="475">
        <f>Na!G33</f>
        <v>29.429690901175448</v>
      </c>
      <c r="N235" s="475">
        <f>K!G33</f>
        <v>1.7647058823529411</v>
      </c>
      <c r="O235" s="475">
        <f>Mg!G33</f>
        <v>5.5144032921810702</v>
      </c>
      <c r="P235" s="472">
        <f>Ca!G33</f>
        <v>14.545908183632735</v>
      </c>
      <c r="Q235" s="476">
        <f t="shared" si="435"/>
        <v>0.15974294440994866</v>
      </c>
      <c r="R235" s="473">
        <f t="shared" si="436"/>
        <v>176.10089096371263</v>
      </c>
      <c r="S235" s="475">
        <f t="shared" si="437"/>
        <v>155.87784003539812</v>
      </c>
      <c r="T235" s="475">
        <f t="shared" si="438"/>
        <v>176.26063390812257</v>
      </c>
      <c r="U235" s="475">
        <f t="shared" si="439"/>
        <v>-6.0916706523493147</v>
      </c>
      <c r="V235" s="475">
        <f t="shared" si="440"/>
        <v>-6.1368361306406465</v>
      </c>
      <c r="W235" s="472">
        <f t="shared" si="441"/>
        <v>-7.2372223134981928</v>
      </c>
      <c r="X235" s="477">
        <f t="shared" si="442"/>
        <v>13.051090243514246</v>
      </c>
      <c r="Y235" s="478">
        <f t="shared" ref="Y235:AA235" si="531">H235*$E235/1000</f>
        <v>0.4171023011408363</v>
      </c>
      <c r="Z235" s="478">
        <f t="shared" si="531"/>
        <v>0.9597318418065629</v>
      </c>
      <c r="AA235" s="478">
        <f t="shared" si="531"/>
        <v>0.50437217584244043</v>
      </c>
      <c r="AB235" s="478">
        <f t="shared" ref="AB235:AF235" si="532">L235*$E235/1000</f>
        <v>0.65110760638374832</v>
      </c>
      <c r="AC235" s="478">
        <f t="shared" si="532"/>
        <v>0.3840895517899709</v>
      </c>
      <c r="AD235" s="478">
        <f t="shared" si="532"/>
        <v>2.3031335723848665E-2</v>
      </c>
      <c r="AE235" s="478">
        <f t="shared" si="532"/>
        <v>7.1968975005387195E-2</v>
      </c>
      <c r="AF235" s="478">
        <f t="shared" si="532"/>
        <v>0.18983996037846318</v>
      </c>
      <c r="AG235" s="479">
        <f t="shared" si="445"/>
        <v>0.45252939260078956</v>
      </c>
      <c r="AH235" s="480"/>
      <c r="AI235" s="459">
        <f t="shared" si="446"/>
        <v>331.97873099911078</v>
      </c>
      <c r="AJ235" s="301"/>
      <c r="AK235" s="301"/>
    </row>
    <row r="236" spans="1:37" ht="12.75" hidden="1" customHeight="1">
      <c r="A236" s="447">
        <v>233</v>
      </c>
      <c r="B236" s="460">
        <v>8</v>
      </c>
      <c r="C236" s="483">
        <v>30</v>
      </c>
      <c r="D236" s="472">
        <f>測定日数!G34</f>
        <v>28</v>
      </c>
      <c r="E236" s="473">
        <f>mm!G34</f>
        <v>12.802547770700636</v>
      </c>
      <c r="F236" s="474">
        <f>pH!G34</f>
        <v>4.33</v>
      </c>
      <c r="G236" s="474">
        <f>EC!G34</f>
        <v>4.3099999999999996</v>
      </c>
      <c r="H236" s="475">
        <f>'SO4'!G34</f>
        <v>33.090000000000003</v>
      </c>
      <c r="I236" s="475">
        <f>'NO3'!G34</f>
        <v>90.81</v>
      </c>
      <c r="J236" s="475">
        <f>Cl!G34</f>
        <v>20.45</v>
      </c>
      <c r="K236" s="475">
        <f>H!G34</f>
        <v>46.773514128719818</v>
      </c>
      <c r="L236" s="475">
        <f>'NH4'!G34</f>
        <v>51.74</v>
      </c>
      <c r="M236" s="475">
        <f>Na!G34</f>
        <v>17.2</v>
      </c>
      <c r="N236" s="475">
        <f>K!G34</f>
        <v>3.17</v>
      </c>
      <c r="O236" s="475">
        <f>Mg!G34</f>
        <v>3.65</v>
      </c>
      <c r="P236" s="472">
        <f>Ca!G34</f>
        <v>15.8</v>
      </c>
      <c r="Q236" s="476">
        <f t="shared" si="435"/>
        <v>0.11841908066665817</v>
      </c>
      <c r="R236" s="473">
        <f t="shared" si="436"/>
        <v>177.44</v>
      </c>
      <c r="S236" s="475">
        <f t="shared" si="437"/>
        <v>157.78351412871984</v>
      </c>
      <c r="T236" s="475">
        <f t="shared" si="438"/>
        <v>177.55841908066665</v>
      </c>
      <c r="U236" s="475">
        <f t="shared" si="439"/>
        <v>-5.8636954279204936</v>
      </c>
      <c r="V236" s="475">
        <f t="shared" si="440"/>
        <v>-5.8969377204608096</v>
      </c>
      <c r="W236" s="472">
        <f t="shared" si="441"/>
        <v>-7.7759701142949318</v>
      </c>
      <c r="X236" s="477">
        <f t="shared" si="442"/>
        <v>12.802547770700636</v>
      </c>
      <c r="Y236" s="478">
        <f t="shared" ref="Y236:AA236" si="533">H236*$E236/1000</f>
        <v>0.42363630573248412</v>
      </c>
      <c r="Z236" s="478">
        <f t="shared" si="533"/>
        <v>1.1625993630573248</v>
      </c>
      <c r="AA236" s="478">
        <f t="shared" si="533"/>
        <v>0.26181210191082799</v>
      </c>
      <c r="AB236" s="478">
        <f t="shared" ref="AB236:AF236" si="534">L236*$E236/1000</f>
        <v>0.66240382165605094</v>
      </c>
      <c r="AC236" s="478">
        <f t="shared" si="534"/>
        <v>0.22020382165605093</v>
      </c>
      <c r="AD236" s="478">
        <f t="shared" si="534"/>
        <v>4.0584076433121022E-2</v>
      </c>
      <c r="AE236" s="478">
        <f t="shared" si="534"/>
        <v>4.6729299363057322E-2</v>
      </c>
      <c r="AF236" s="478">
        <f t="shared" si="534"/>
        <v>0.20228025477707007</v>
      </c>
      <c r="AG236" s="479">
        <f t="shared" si="445"/>
        <v>0.59882014903647662</v>
      </c>
      <c r="AH236" s="480"/>
      <c r="AI236" s="459">
        <f t="shared" si="446"/>
        <v>335.22351412871984</v>
      </c>
      <c r="AJ236" s="301"/>
      <c r="AK236" s="301"/>
    </row>
    <row r="237" spans="1:37" ht="12.75" hidden="1" customHeight="1">
      <c r="A237" s="447">
        <v>234</v>
      </c>
      <c r="B237" s="460">
        <v>8</v>
      </c>
      <c r="C237" s="483">
        <v>31</v>
      </c>
      <c r="D237" s="472">
        <f>測定日数!G35</f>
        <v>28</v>
      </c>
      <c r="E237" s="473">
        <f>mm!G35</f>
        <v>70.166666666666671</v>
      </c>
      <c r="F237" s="474">
        <f>pH!G35</f>
        <v>4.5</v>
      </c>
      <c r="G237" s="474">
        <f>EC!G35</f>
        <v>1.7</v>
      </c>
      <c r="H237" s="475">
        <f>'SO4'!G35</f>
        <v>11.5</v>
      </c>
      <c r="I237" s="475">
        <f>'NO3'!G35</f>
        <v>20.2</v>
      </c>
      <c r="J237" s="475">
        <f>Cl!G35</f>
        <v>5.5</v>
      </c>
      <c r="K237" s="475">
        <f>H!G35</f>
        <v>31.622776601683803</v>
      </c>
      <c r="L237" s="475">
        <f>'NH4'!G35</f>
        <v>7.8</v>
      </c>
      <c r="M237" s="475">
        <f>Na!G35</f>
        <v>3.7</v>
      </c>
      <c r="N237" s="475">
        <f>K!G35</f>
        <v>0.8</v>
      </c>
      <c r="O237" s="475">
        <f>Mg!G35</f>
        <v>1.1000000000000001</v>
      </c>
      <c r="P237" s="472">
        <f>Ca!G35</f>
        <v>3</v>
      </c>
      <c r="Q237" s="476">
        <f t="shared" si="435"/>
        <v>0.17515465553322163</v>
      </c>
      <c r="R237" s="473">
        <f t="shared" si="436"/>
        <v>48.7</v>
      </c>
      <c r="S237" s="475">
        <f t="shared" si="437"/>
        <v>52.122776601683803</v>
      </c>
      <c r="T237" s="475">
        <f t="shared" si="438"/>
        <v>48.875154655533223</v>
      </c>
      <c r="U237" s="475">
        <f t="shared" si="439"/>
        <v>3.3948446145319089</v>
      </c>
      <c r="V237" s="475">
        <f t="shared" si="440"/>
        <v>3.2155331359012509</v>
      </c>
      <c r="W237" s="472">
        <f t="shared" si="441"/>
        <v>-2.8558688969771433</v>
      </c>
      <c r="X237" s="477">
        <f t="shared" si="442"/>
        <v>70.166666666666671</v>
      </c>
      <c r="Y237" s="478">
        <f t="shared" ref="Y237:AA237" si="535">H237*$E237/1000</f>
        <v>0.80691666666666673</v>
      </c>
      <c r="Z237" s="478">
        <f t="shared" si="535"/>
        <v>1.4173666666666669</v>
      </c>
      <c r="AA237" s="478">
        <f t="shared" si="535"/>
        <v>0.38591666666666669</v>
      </c>
      <c r="AB237" s="478">
        <f t="shared" ref="AB237:AF237" si="536">L237*$E237/1000</f>
        <v>0.54730000000000012</v>
      </c>
      <c r="AC237" s="478">
        <f t="shared" si="536"/>
        <v>0.25961666666666666</v>
      </c>
      <c r="AD237" s="478">
        <f t="shared" si="536"/>
        <v>5.6133333333333341E-2</v>
      </c>
      <c r="AE237" s="478">
        <f t="shared" si="536"/>
        <v>7.7183333333333354E-2</v>
      </c>
      <c r="AF237" s="478">
        <f t="shared" si="536"/>
        <v>0.21049999999999999</v>
      </c>
      <c r="AG237" s="479">
        <f t="shared" si="445"/>
        <v>2.2188648248848137</v>
      </c>
      <c r="AH237" s="480"/>
      <c r="AI237" s="459">
        <f t="shared" si="446"/>
        <v>100.82277660168381</v>
      </c>
      <c r="AJ237" s="301"/>
      <c r="AK237" s="301"/>
    </row>
    <row r="238" spans="1:37" ht="12.75" hidden="1" customHeight="1">
      <c r="A238" s="447">
        <v>235</v>
      </c>
      <c r="B238" s="460">
        <v>8</v>
      </c>
      <c r="C238" s="483">
        <v>32</v>
      </c>
      <c r="D238" s="472">
        <f>測定日数!G36</f>
        <v>28</v>
      </c>
      <c r="E238" s="473">
        <f>mm!G36</f>
        <v>72.452229299363054</v>
      </c>
      <c r="F238" s="474">
        <f>pH!G36</f>
        <v>4.0599999999999996</v>
      </c>
      <c r="G238" s="474">
        <f>EC!G36</f>
        <v>4.78</v>
      </c>
      <c r="H238" s="475">
        <f>'SO4'!G36</f>
        <v>25</v>
      </c>
      <c r="I238" s="475">
        <f>'NO3'!G36</f>
        <v>87.07</v>
      </c>
      <c r="J238" s="475">
        <f>Cl!G36</f>
        <v>13.9</v>
      </c>
      <c r="K238" s="475">
        <f>H!G36</f>
        <v>87.096358995608156</v>
      </c>
      <c r="L238" s="475">
        <f>'NH4'!G36</f>
        <v>39.96</v>
      </c>
      <c r="M238" s="475">
        <f>Na!G36</f>
        <v>7.97</v>
      </c>
      <c r="N238" s="475">
        <f>K!G36</f>
        <v>0.81</v>
      </c>
      <c r="O238" s="475">
        <f>Mg!G36</f>
        <v>1.29</v>
      </c>
      <c r="P238" s="472">
        <f>Ca!G36</f>
        <v>9.16</v>
      </c>
      <c r="Q238" s="476">
        <f t="shared" si="435"/>
        <v>6.3594811614929206E-2</v>
      </c>
      <c r="R238" s="473">
        <f t="shared" si="436"/>
        <v>150.97</v>
      </c>
      <c r="S238" s="475">
        <f t="shared" si="437"/>
        <v>156.73635899560813</v>
      </c>
      <c r="T238" s="475">
        <f t="shared" si="438"/>
        <v>151.03359481161493</v>
      </c>
      <c r="U238" s="475">
        <f t="shared" si="439"/>
        <v>1.8739810949732216</v>
      </c>
      <c r="V238" s="475">
        <f t="shared" si="440"/>
        <v>1.8529307729516769</v>
      </c>
      <c r="W238" s="472">
        <f t="shared" si="441"/>
        <v>-1.515712692402406</v>
      </c>
      <c r="X238" s="477">
        <f t="shared" si="442"/>
        <v>72.452229299363054</v>
      </c>
      <c r="Y238" s="478">
        <f t="shared" ref="Y238:AA238" si="537">H238*$E238/1000</f>
        <v>1.8113057324840762</v>
      </c>
      <c r="Z238" s="478">
        <f t="shared" si="537"/>
        <v>6.3084156050955409</v>
      </c>
      <c r="AA238" s="478">
        <f t="shared" si="537"/>
        <v>1.0070859872611464</v>
      </c>
      <c r="AB238" s="478">
        <f t="shared" ref="AB238:AF238" si="538">L238*$E238/1000</f>
        <v>2.8951910828025476</v>
      </c>
      <c r="AC238" s="478">
        <f t="shared" si="538"/>
        <v>0.57744426751592359</v>
      </c>
      <c r="AD238" s="478">
        <f t="shared" si="538"/>
        <v>5.8686305732484081E-2</v>
      </c>
      <c r="AE238" s="478">
        <f t="shared" si="538"/>
        <v>9.3463375796178347E-2</v>
      </c>
      <c r="AF238" s="478">
        <f t="shared" si="538"/>
        <v>0.66366242038216561</v>
      </c>
      <c r="AG238" s="479">
        <f t="shared" si="445"/>
        <v>6.3103253730894435</v>
      </c>
      <c r="AH238" s="480"/>
      <c r="AI238" s="459">
        <f t="shared" si="446"/>
        <v>307.70635899560813</v>
      </c>
      <c r="AJ238" s="301"/>
      <c r="AK238" s="301"/>
    </row>
    <row r="239" spans="1:37" ht="12.75" hidden="1" customHeight="1">
      <c r="A239" s="447">
        <v>236</v>
      </c>
      <c r="B239" s="460">
        <v>8</v>
      </c>
      <c r="C239" s="483">
        <v>33</v>
      </c>
      <c r="D239" s="472">
        <f>測定日数!G37</f>
        <v>28</v>
      </c>
      <c r="E239" s="473">
        <f>mm!G37</f>
        <v>19.108280254777071</v>
      </c>
      <c r="F239" s="474">
        <f>pH!G37</f>
        <v>4.5307390079918024</v>
      </c>
      <c r="G239" s="474">
        <f>EC!G37</f>
        <v>4.4433333333333334</v>
      </c>
      <c r="H239" s="475">
        <f>'SO4'!G37</f>
        <v>39.905614546464022</v>
      </c>
      <c r="I239" s="475">
        <f>'NO3'!G37</f>
        <v>84.295636840633946</v>
      </c>
      <c r="J239" s="475">
        <f>Cl!G37</f>
        <v>35.163925948908883</v>
      </c>
      <c r="K239" s="475">
        <f>H!G37</f>
        <v>29.46191634344661</v>
      </c>
      <c r="L239" s="475">
        <f>'NH4'!G37</f>
        <v>58.392002513073514</v>
      </c>
      <c r="M239" s="475">
        <f>Na!G37</f>
        <v>18.123821951573149</v>
      </c>
      <c r="N239" s="475">
        <f>K!G37</f>
        <v>2.3871638788002798</v>
      </c>
      <c r="O239" s="475">
        <f>Mg!G37</f>
        <v>0.82263902599539329</v>
      </c>
      <c r="P239" s="472">
        <f>Ca!G37</f>
        <v>12.059214903526282</v>
      </c>
      <c r="Q239" s="476">
        <f t="shared" si="435"/>
        <v>0.18800123108434505</v>
      </c>
      <c r="R239" s="473">
        <f t="shared" si="436"/>
        <v>199.27079188247089</v>
      </c>
      <c r="S239" s="475">
        <f t="shared" si="437"/>
        <v>134.1286125459369</v>
      </c>
      <c r="T239" s="475">
        <f t="shared" si="438"/>
        <v>199.45879311355523</v>
      </c>
      <c r="U239" s="475">
        <f t="shared" si="439"/>
        <v>-19.538780954997844</v>
      </c>
      <c r="V239" s="475">
        <f t="shared" si="440"/>
        <v>-19.584126816317468</v>
      </c>
      <c r="W239" s="472">
        <f t="shared" si="441"/>
        <v>-15.807622758575178</v>
      </c>
      <c r="X239" s="477">
        <f t="shared" si="442"/>
        <v>19.108280254777071</v>
      </c>
      <c r="Y239" s="478">
        <f t="shared" ref="Y239:AA239" si="539">H239*$E239/1000</f>
        <v>0.76252766649294312</v>
      </c>
      <c r="Z239" s="478">
        <f t="shared" si="539"/>
        <v>1.6107446530057443</v>
      </c>
      <c r="AA239" s="478">
        <f t="shared" si="539"/>
        <v>0.67192215188997861</v>
      </c>
      <c r="AB239" s="478">
        <f t="shared" ref="AB239:AF239" si="540">L239*$E239/1000</f>
        <v>1.1157707486574557</v>
      </c>
      <c r="AC239" s="478">
        <f t="shared" si="540"/>
        <v>0.34631506913834043</v>
      </c>
      <c r="AD239" s="478">
        <f t="shared" si="540"/>
        <v>4.5614596410196433E-2</v>
      </c>
      <c r="AE239" s="478">
        <f t="shared" si="540"/>
        <v>1.5719217057236813E-2</v>
      </c>
      <c r="AF239" s="478">
        <f t="shared" si="540"/>
        <v>0.23043085802916466</v>
      </c>
      <c r="AG239" s="479">
        <f t="shared" si="445"/>
        <v>0.56296655433337484</v>
      </c>
      <c r="AH239" s="480"/>
      <c r="AI239" s="459">
        <f t="shared" si="446"/>
        <v>333.39940442840782</v>
      </c>
      <c r="AJ239" s="301"/>
      <c r="AK239" s="301"/>
    </row>
    <row r="240" spans="1:37" ht="12.75" hidden="1" customHeight="1">
      <c r="A240" s="447">
        <v>237</v>
      </c>
      <c r="B240" s="460">
        <v>8</v>
      </c>
      <c r="C240" s="483">
        <v>34</v>
      </c>
      <c r="D240" s="472">
        <f>測定日数!G38</f>
        <v>28</v>
      </c>
      <c r="E240" s="473">
        <f>mm!G38</f>
        <v>83.51368555060472</v>
      </c>
      <c r="F240" s="474">
        <f>pH!G38</f>
        <v>4.38</v>
      </c>
      <c r="G240" s="474">
        <f>EC!G38</f>
        <v>2.5499999999999998</v>
      </c>
      <c r="H240" s="475">
        <f>'SO4'!G38</f>
        <v>16.2</v>
      </c>
      <c r="I240" s="475">
        <f>'NO3'!G38</f>
        <v>23.9</v>
      </c>
      <c r="J240" s="475">
        <f>Cl!G38</f>
        <v>17.399999999999999</v>
      </c>
      <c r="K240" s="475">
        <f>H!G38</f>
        <v>41.686938347033561</v>
      </c>
      <c r="L240" s="475">
        <f>'NH4'!G38</f>
        <v>13.5</v>
      </c>
      <c r="M240" s="475">
        <f>Na!G38</f>
        <v>17.8</v>
      </c>
      <c r="N240" s="475">
        <f>K!G38</f>
        <v>0.77700000000000002</v>
      </c>
      <c r="O240" s="475">
        <f>Mg!G38</f>
        <v>1.43</v>
      </c>
      <c r="P240" s="472">
        <f>Ca!G38</f>
        <v>2.16</v>
      </c>
      <c r="Q240" s="476">
        <f t="shared" si="435"/>
        <v>0.13286839384946325</v>
      </c>
      <c r="R240" s="473">
        <f t="shared" si="436"/>
        <v>73.699999999999989</v>
      </c>
      <c r="S240" s="475">
        <f t="shared" si="437"/>
        <v>80.943938347033566</v>
      </c>
      <c r="T240" s="475">
        <f t="shared" si="438"/>
        <v>73.832868393849452</v>
      </c>
      <c r="U240" s="475">
        <f t="shared" si="439"/>
        <v>4.6842691827839973</v>
      </c>
      <c r="V240" s="475">
        <f t="shared" si="440"/>
        <v>4.5944028068036005</v>
      </c>
      <c r="W240" s="472">
        <f t="shared" si="441"/>
        <v>-6.1210941763921491</v>
      </c>
      <c r="X240" s="477">
        <f t="shared" si="442"/>
        <v>83.51368555060472</v>
      </c>
      <c r="Y240" s="478">
        <f t="shared" ref="Y240:AA240" si="541">H240*$E240/1000</f>
        <v>1.3529217059197962</v>
      </c>
      <c r="Z240" s="478">
        <f t="shared" si="541"/>
        <v>1.9959770846594527</v>
      </c>
      <c r="AA240" s="478">
        <f t="shared" si="541"/>
        <v>1.453138128580522</v>
      </c>
      <c r="AB240" s="478">
        <f t="shared" ref="AB240:AF240" si="542">L240*$E240/1000</f>
        <v>1.1274347549331638</v>
      </c>
      <c r="AC240" s="478">
        <f t="shared" si="542"/>
        <v>1.4865436028007641</v>
      </c>
      <c r="AD240" s="478">
        <f t="shared" si="542"/>
        <v>6.4890133672819872E-2</v>
      </c>
      <c r="AE240" s="478">
        <f t="shared" si="542"/>
        <v>0.11942457033736474</v>
      </c>
      <c r="AF240" s="478">
        <f t="shared" si="542"/>
        <v>0.18038956078930621</v>
      </c>
      <c r="AG240" s="479">
        <f t="shared" si="445"/>
        <v>3.4814298606816063</v>
      </c>
      <c r="AH240" s="480"/>
      <c r="AI240" s="459">
        <f t="shared" si="446"/>
        <v>154.64393834703355</v>
      </c>
      <c r="AJ240" s="301"/>
      <c r="AK240" s="301"/>
    </row>
    <row r="241" spans="1:37" ht="12.75" customHeight="1">
      <c r="A241" s="447">
        <v>238</v>
      </c>
      <c r="B241" s="460">
        <v>8</v>
      </c>
      <c r="C241" s="483">
        <v>35</v>
      </c>
      <c r="D241" s="472">
        <f>測定日数!G39</f>
        <v>28</v>
      </c>
      <c r="E241" s="481">
        <f>mm!G39</f>
        <v>0.19648758406406835</v>
      </c>
      <c r="F241" s="474">
        <f>pH!G39</f>
        <v>5.0999999999999996</v>
      </c>
      <c r="G241" s="474">
        <f>EC!G39</f>
        <v>13.5</v>
      </c>
      <c r="H241" s="475">
        <f>'SO4'!G39</f>
        <v>232.38551558400999</v>
      </c>
      <c r="I241" s="475">
        <f>'NO3'!G39</f>
        <v>319.10127242380264</v>
      </c>
      <c r="J241" s="475">
        <f>Cl!G39</f>
        <v>284.6622890832158</v>
      </c>
      <c r="K241" s="475">
        <f>H!G39</f>
        <v>7.9432823472428247</v>
      </c>
      <c r="L241" s="475">
        <f>'NH4'!G39</f>
        <v>504.78510776053218</v>
      </c>
      <c r="M241" s="475">
        <f>Na!G39</f>
        <v>273.09052194166304</v>
      </c>
      <c r="N241" s="475">
        <f>K!G39</f>
        <v>28.086720127877236</v>
      </c>
      <c r="O241" s="475">
        <f>Mg!G39</f>
        <v>53.667927860082294</v>
      </c>
      <c r="P241" s="472">
        <f>Ca!G39</f>
        <v>109.96602798302544</v>
      </c>
      <c r="Q241" s="476">
        <f t="shared" si="435"/>
        <v>0.69730324323603288</v>
      </c>
      <c r="R241" s="473">
        <f t="shared" si="436"/>
        <v>1068.5345926750383</v>
      </c>
      <c r="S241" s="475">
        <f t="shared" si="437"/>
        <v>1141.1735438635308</v>
      </c>
      <c r="T241" s="475">
        <f t="shared" si="438"/>
        <v>1069.2318959182744</v>
      </c>
      <c r="U241" s="475">
        <f t="shared" si="439"/>
        <v>3.2872645028260989</v>
      </c>
      <c r="V241" s="475">
        <f t="shared" si="440"/>
        <v>3.2546810938158885</v>
      </c>
      <c r="W241" s="472">
        <f t="shared" si="441"/>
        <v>7.2852422078523169</v>
      </c>
      <c r="X241" s="477">
        <f t="shared" si="442"/>
        <v>0.19648758406406835</v>
      </c>
      <c r="Y241" s="478">
        <f t="shared" ref="Y241:AA241" si="543">H241*$E241/1000</f>
        <v>4.566086852858503E-2</v>
      </c>
      <c r="Z241" s="478">
        <f t="shared" si="543"/>
        <v>6.2699438090323092E-2</v>
      </c>
      <c r="AA241" s="478">
        <f t="shared" si="543"/>
        <v>5.5932605456108488E-2</v>
      </c>
      <c r="AB241" s="478">
        <f t="shared" ref="AB241:AF241" si="544">L241*$E241/1000</f>
        <v>9.9184006295387372E-2</v>
      </c>
      <c r="AC241" s="478">
        <f t="shared" si="544"/>
        <v>5.3658896887112818E-2</v>
      </c>
      <c r="AD241" s="478">
        <f t="shared" si="544"/>
        <v>5.5186917822102393E-3</v>
      </c>
      <c r="AE241" s="478">
        <f t="shared" si="544"/>
        <v>1.0545081486952275E-2</v>
      </c>
      <c r="AF241" s="478">
        <f t="shared" si="544"/>
        <v>2.1606959167506403E-2</v>
      </c>
      <c r="AG241" s="479">
        <f t="shared" si="445"/>
        <v>1.5607563579485046E-3</v>
      </c>
      <c r="AH241" s="480"/>
      <c r="AI241" s="459">
        <f t="shared" si="446"/>
        <v>2209.7081365385693</v>
      </c>
      <c r="AJ241" s="301"/>
      <c r="AK241" s="301"/>
    </row>
    <row r="242" spans="1:37" ht="12.75" hidden="1" customHeight="1">
      <c r="A242" s="447">
        <v>239</v>
      </c>
      <c r="B242" s="460">
        <v>8</v>
      </c>
      <c r="C242" s="483">
        <v>36</v>
      </c>
      <c r="D242" s="472">
        <f>測定日数!G40</f>
        <v>0</v>
      </c>
      <c r="E242" s="481"/>
      <c r="F242" s="474"/>
      <c r="G242" s="474"/>
      <c r="H242" s="475"/>
      <c r="I242" s="475"/>
      <c r="J242" s="475"/>
      <c r="K242" s="475"/>
      <c r="L242" s="475"/>
      <c r="M242" s="475"/>
      <c r="N242" s="475"/>
      <c r="O242" s="475"/>
      <c r="P242" s="472"/>
      <c r="Q242" s="476"/>
      <c r="R242" s="473"/>
      <c r="S242" s="475"/>
      <c r="T242" s="475"/>
      <c r="U242" s="475"/>
      <c r="V242" s="475"/>
      <c r="W242" s="472"/>
      <c r="X242" s="477"/>
      <c r="Y242" s="478"/>
      <c r="Z242" s="478"/>
      <c r="AA242" s="478"/>
      <c r="AB242" s="478"/>
      <c r="AC242" s="478"/>
      <c r="AD242" s="478"/>
      <c r="AE242" s="478"/>
      <c r="AF242" s="478"/>
      <c r="AG242" s="479"/>
      <c r="AH242" s="480"/>
      <c r="AI242" s="459"/>
      <c r="AJ242" s="301"/>
      <c r="AK242" s="301"/>
    </row>
    <row r="243" spans="1:37" ht="12.75" hidden="1" customHeight="1">
      <c r="A243" s="447">
        <v>240</v>
      </c>
      <c r="B243" s="460">
        <v>8</v>
      </c>
      <c r="C243" s="483">
        <v>37</v>
      </c>
      <c r="D243" s="472">
        <f>測定日数!G41</f>
        <v>28</v>
      </c>
      <c r="E243" s="473">
        <f>mm!G41</f>
        <v>28.363057324840764</v>
      </c>
      <c r="F243" s="474">
        <f>pH!G41</f>
        <v>4.3499999999999996</v>
      </c>
      <c r="G243" s="474">
        <f>EC!G41</f>
        <v>4.03</v>
      </c>
      <c r="H243" s="475">
        <f>'SO4'!G41</f>
        <v>36.226000274817935</v>
      </c>
      <c r="I243" s="475">
        <f>'NO3'!G41</f>
        <v>56.447151757361112</v>
      </c>
      <c r="J243" s="475">
        <f>Cl!G41</f>
        <v>85.465987075737516</v>
      </c>
      <c r="K243" s="475">
        <f>H!G41</f>
        <v>44.668359215096359</v>
      </c>
      <c r="L243" s="475">
        <f>'NH4'!G41</f>
        <v>34.925685901664792</v>
      </c>
      <c r="M243" s="475">
        <f>Na!G41</f>
        <v>86.995102175747505</v>
      </c>
      <c r="N243" s="475">
        <f>K!G41</f>
        <v>5.1153119189325365</v>
      </c>
      <c r="O243" s="475">
        <f>Mg!G41</f>
        <v>11.108825344579305</v>
      </c>
      <c r="P243" s="472">
        <f>Ca!G41</f>
        <v>13.224212785069115</v>
      </c>
      <c r="Q243" s="476">
        <f t="shared" ref="Q243:Q262" si="545">1.24*10^(F243-5.35)</f>
        <v>0.124</v>
      </c>
      <c r="R243" s="473">
        <f t="shared" ref="R243:R262" si="546">SUM(H243:J243)+H243</f>
        <v>214.36513938273447</v>
      </c>
      <c r="S243" s="475">
        <f t="shared" ref="S243:S262" si="547">SUM(K243:P243)+O243+P243</f>
        <v>220.37053547073805</v>
      </c>
      <c r="T243" s="475">
        <f t="shared" ref="T243:T262" si="548">SUM(H243:J243,Q243)+H243</f>
        <v>214.48913938273449</v>
      </c>
      <c r="U243" s="475">
        <f t="shared" ref="U243:U262" si="549">(S243-R243)/(R243+S243)*100</f>
        <v>1.3813902183269628</v>
      </c>
      <c r="V243" s="475">
        <f t="shared" ref="V243:V262" si="550">(S243-T243)/(S243+T243)*100</f>
        <v>1.3524813699925871</v>
      </c>
      <c r="W243" s="472">
        <f t="shared" ref="W243:W262" si="551">100*((349.7*10^(2-F243)+(80*2*H243+71.5*I243+76.3*J243+73.5*L243+50.1*M243+73.5*N243+59.8*2*P243+53.3*2*O243)/10000)-G243)/((349.7*10^(2-F243)+(80*2*H243+71.5*I243+76.3*J243+73.5*L243+50.1*M243+73.5*N243+59.8*2*P243+53.3*2*O243)/10000)+G243)</f>
        <v>2.1143732768719357</v>
      </c>
      <c r="X243" s="477">
        <f t="shared" ref="X243:X262" si="552">E243</f>
        <v>28.363057324840764</v>
      </c>
      <c r="Y243" s="478">
        <f t="shared" ref="Y243:AA243" si="553">H243*$E243/1000</f>
        <v>1.0274801224443584</v>
      </c>
      <c r="Z243" s="478">
        <f t="shared" si="553"/>
        <v>1.6010138011180193</v>
      </c>
      <c r="AA243" s="478">
        <f t="shared" si="553"/>
        <v>2.4240766907532429</v>
      </c>
      <c r="AB243" s="478">
        <f t="shared" ref="AB243:AF243" si="554">L243*$E243/1000</f>
        <v>0.99059923133830141</v>
      </c>
      <c r="AC243" s="478">
        <f t="shared" si="554"/>
        <v>2.4674470699911057</v>
      </c>
      <c r="AD243" s="478">
        <f t="shared" si="554"/>
        <v>0.14508588519112472</v>
      </c>
      <c r="AE243" s="478">
        <f t="shared" si="554"/>
        <v>0.31508025005994678</v>
      </c>
      <c r="AF243" s="478">
        <f t="shared" si="554"/>
        <v>0.37507910529880745</v>
      </c>
      <c r="AG243" s="479">
        <f t="shared" ref="AG243:AG262" si="555">K243*$E243/1000</f>
        <v>1.2669312330243572</v>
      </c>
      <c r="AH243" s="480"/>
      <c r="AI243" s="459">
        <f t="shared" ref="AI243:AI262" si="556">R243+S243</f>
        <v>434.73567485347252</v>
      </c>
      <c r="AJ243" s="301"/>
      <c r="AK243" s="301"/>
    </row>
    <row r="244" spans="1:37" ht="12.75" hidden="1" customHeight="1">
      <c r="A244" s="447">
        <v>241</v>
      </c>
      <c r="B244" s="460">
        <v>8</v>
      </c>
      <c r="C244" s="483">
        <v>38</v>
      </c>
      <c r="D244" s="472">
        <f>測定日数!G42</f>
        <v>28</v>
      </c>
      <c r="E244" s="473">
        <f>mm!G42</f>
        <v>26.766390833863781</v>
      </c>
      <c r="F244" s="474">
        <f>pH!G42</f>
        <v>4.5122781573811848</v>
      </c>
      <c r="G244" s="474">
        <f>EC!G42</f>
        <v>2.1747467300832337</v>
      </c>
      <c r="H244" s="475">
        <f>'SO4'!G42</f>
        <v>15.654142345252337</v>
      </c>
      <c r="I244" s="475">
        <f>'NO3'!G42</f>
        <v>31.139015218972506</v>
      </c>
      <c r="J244" s="475">
        <f>Cl!G42</f>
        <v>22.283314025057141</v>
      </c>
      <c r="K244" s="475">
        <f>H!G42</f>
        <v>30.74127263852769</v>
      </c>
      <c r="L244" s="475">
        <f>'NH4'!G42</f>
        <v>19.95805705782243</v>
      </c>
      <c r="M244" s="475">
        <f>Na!G42</f>
        <v>15.217445161050559</v>
      </c>
      <c r="N244" s="475">
        <f>K!G42</f>
        <v>1.5139630088338913</v>
      </c>
      <c r="O244" s="475">
        <f>Mg!G42</f>
        <v>2.5433152442597171</v>
      </c>
      <c r="P244" s="472">
        <f>Ca!G42</f>
        <v>4.0408449159180462</v>
      </c>
      <c r="Q244" s="476">
        <f t="shared" si="545"/>
        <v>0.18017720371570231</v>
      </c>
      <c r="R244" s="473">
        <f t="shared" si="546"/>
        <v>84.730613934534318</v>
      </c>
      <c r="S244" s="475">
        <f t="shared" si="547"/>
        <v>80.599058186590099</v>
      </c>
      <c r="T244" s="475">
        <f t="shared" si="548"/>
        <v>84.910791138250019</v>
      </c>
      <c r="U244" s="475">
        <f t="shared" si="549"/>
        <v>-2.4989801860354164</v>
      </c>
      <c r="V244" s="475">
        <f t="shared" si="550"/>
        <v>-2.6051216705523306</v>
      </c>
      <c r="W244" s="472">
        <f t="shared" si="551"/>
        <v>-3.5002263436723808</v>
      </c>
      <c r="X244" s="477">
        <f t="shared" si="552"/>
        <v>26.766390833863781</v>
      </c>
      <c r="Y244" s="478">
        <f t="shared" ref="Y244:AA244" si="557">H244*$E244/1000</f>
        <v>0.41900489218196107</v>
      </c>
      <c r="Z244" s="478">
        <f t="shared" si="557"/>
        <v>0.83347905153265045</v>
      </c>
      <c r="AA244" s="478">
        <f t="shared" si="557"/>
        <v>0.59644389226839767</v>
      </c>
      <c r="AB244" s="478">
        <f t="shared" ref="AB244:AF244" si="558">L244*$E244/1000</f>
        <v>0.53420515549422865</v>
      </c>
      <c r="AC244" s="478">
        <f t="shared" si="558"/>
        <v>0.40731608467356839</v>
      </c>
      <c r="AD244" s="478">
        <f t="shared" si="558"/>
        <v>4.0523325602460296E-2</v>
      </c>
      <c r="AE244" s="478">
        <f t="shared" si="558"/>
        <v>6.8075369841579317E-2</v>
      </c>
      <c r="AF244" s="478">
        <f t="shared" si="558"/>
        <v>0.10815883431849385</v>
      </c>
      <c r="AG244" s="479">
        <f t="shared" si="555"/>
        <v>0.82283291817319504</v>
      </c>
      <c r="AH244" s="480"/>
      <c r="AI244" s="459">
        <f t="shared" si="556"/>
        <v>165.32967212112442</v>
      </c>
      <c r="AJ244" s="301"/>
      <c r="AK244" s="301"/>
    </row>
    <row r="245" spans="1:37" ht="12.75" hidden="1" customHeight="1">
      <c r="A245" s="447">
        <v>242</v>
      </c>
      <c r="B245" s="460">
        <v>8</v>
      </c>
      <c r="C245" s="483">
        <v>39</v>
      </c>
      <c r="D245" s="472">
        <f>測定日数!G43</f>
        <v>25</v>
      </c>
      <c r="E245" s="473">
        <f>mm!G43</f>
        <v>45.938482774044672</v>
      </c>
      <c r="F245" s="474">
        <f>pH!G43</f>
        <v>4.7514653511924774</v>
      </c>
      <c r="G245" s="474">
        <f>EC!G43</f>
        <v>1.0878713968957869</v>
      </c>
      <c r="H245" s="475">
        <f>'SO4'!G43</f>
        <v>9.9243472838137468</v>
      </c>
      <c r="I245" s="475">
        <f>'NO3'!G43</f>
        <v>10.753842849223945</v>
      </c>
      <c r="J245" s="475">
        <f>Cl!G43</f>
        <v>9.2541477272727271</v>
      </c>
      <c r="K245" s="475">
        <f>H!G43</f>
        <v>17.722894359852337</v>
      </c>
      <c r="L245" s="475">
        <f>'NH4'!G43</f>
        <v>15.489573170731704</v>
      </c>
      <c r="M245" s="475">
        <f>Na!G43</f>
        <v>4.8194629988913515</v>
      </c>
      <c r="N245" s="475">
        <f>K!G43</f>
        <v>9.9802522172949007E-2</v>
      </c>
      <c r="O245" s="475">
        <f>Mg!G43</f>
        <v>1.1428492239467847</v>
      </c>
      <c r="P245" s="472">
        <f>Ca!G43</f>
        <v>0.11463414634146341</v>
      </c>
      <c r="Q245" s="476">
        <f t="shared" si="545"/>
        <v>0.31252663533441588</v>
      </c>
      <c r="R245" s="473">
        <f t="shared" si="546"/>
        <v>39.856685144124164</v>
      </c>
      <c r="S245" s="475">
        <f t="shared" si="547"/>
        <v>40.646699792224844</v>
      </c>
      <c r="T245" s="475">
        <f t="shared" si="548"/>
        <v>40.169211779458578</v>
      </c>
      <c r="U245" s="475">
        <f t="shared" si="549"/>
        <v>0.98134339161678086</v>
      </c>
      <c r="V245" s="475">
        <f t="shared" si="550"/>
        <v>0.59083416060058347</v>
      </c>
      <c r="W245" s="472">
        <f t="shared" si="551"/>
        <v>-0.4400256192636256</v>
      </c>
      <c r="X245" s="477">
        <f t="shared" si="552"/>
        <v>45.938482774044672</v>
      </c>
      <c r="Y245" s="478">
        <f t="shared" ref="Y245:AA245" si="559">H245*$E245/1000</f>
        <v>0.45590945674111488</v>
      </c>
      <c r="Z245" s="478">
        <f t="shared" si="559"/>
        <v>0.49401522448385771</v>
      </c>
      <c r="AA245" s="478">
        <f t="shared" si="559"/>
        <v>0.42512150595778281</v>
      </c>
      <c r="AB245" s="478">
        <f t="shared" ref="AB245:AF245" si="560">L245*$E245/1000</f>
        <v>0.71156749028096289</v>
      </c>
      <c r="AC245" s="478">
        <f t="shared" si="560"/>
        <v>0.22139881795471603</v>
      </c>
      <c r="AD245" s="478">
        <f t="shared" si="560"/>
        <v>4.5847764456482289E-3</v>
      </c>
      <c r="AE245" s="478">
        <f t="shared" si="560"/>
        <v>5.2500759387609688E-2</v>
      </c>
      <c r="AF245" s="478">
        <f t="shared" si="560"/>
        <v>5.2661187570246324E-3</v>
      </c>
      <c r="AG245" s="479">
        <f t="shared" si="555"/>
        <v>0.81416287725629</v>
      </c>
      <c r="AH245" s="480"/>
      <c r="AI245" s="459">
        <f t="shared" si="556"/>
        <v>80.503384936349008</v>
      </c>
      <c r="AJ245" s="301"/>
      <c r="AK245" s="301"/>
    </row>
    <row r="246" spans="1:37" ht="12.75" hidden="1" customHeight="1">
      <c r="A246" s="447">
        <v>243</v>
      </c>
      <c r="B246" s="460">
        <v>8</v>
      </c>
      <c r="C246" s="483">
        <v>40</v>
      </c>
      <c r="D246" s="472">
        <f>測定日数!G44</f>
        <v>28</v>
      </c>
      <c r="E246" s="473">
        <f>mm!G44</f>
        <v>39.267515923566883</v>
      </c>
      <c r="F246" s="474">
        <f>pH!G44</f>
        <v>4.3</v>
      </c>
      <c r="G246" s="474">
        <f>EC!G44</f>
        <v>2.9</v>
      </c>
      <c r="H246" s="475">
        <f>'SO4'!G44</f>
        <v>34.023226463728022</v>
      </c>
      <c r="I246" s="475">
        <f>'NO3'!G44</f>
        <v>24.59097657059921</v>
      </c>
      <c r="J246" s="475">
        <f>Cl!G44</f>
        <v>15.908649163812211</v>
      </c>
      <c r="K246" s="475">
        <f>H!G44</f>
        <v>50.118723362727259</v>
      </c>
      <c r="L246" s="475">
        <f>'NH4'!G44</f>
        <v>27.050551130820402</v>
      </c>
      <c r="M246" s="475">
        <f>Na!G44</f>
        <v>17.668508751283166</v>
      </c>
      <c r="N246" s="475">
        <f>K!G44</f>
        <v>1.8181381074168796</v>
      </c>
      <c r="O246" s="475">
        <f>Mg!G44</f>
        <v>2.0255912105263159</v>
      </c>
      <c r="P246" s="472">
        <f>Ca!G44</f>
        <v>3.8616825411676663</v>
      </c>
      <c r="Q246" s="476">
        <f t="shared" si="545"/>
        <v>0.11051511632858448</v>
      </c>
      <c r="R246" s="473">
        <f t="shared" si="546"/>
        <v>108.54607866186747</v>
      </c>
      <c r="S246" s="475">
        <f t="shared" si="547"/>
        <v>108.43046885563568</v>
      </c>
      <c r="T246" s="475">
        <f t="shared" si="548"/>
        <v>108.65659377819605</v>
      </c>
      <c r="U246" s="475">
        <f t="shared" si="549"/>
        <v>-5.3282166922884608E-2</v>
      </c>
      <c r="V246" s="475">
        <f t="shared" si="550"/>
        <v>-0.10416324207296782</v>
      </c>
      <c r="W246" s="472">
        <f t="shared" si="551"/>
        <v>1.0697173727312763</v>
      </c>
      <c r="X246" s="477">
        <f t="shared" si="552"/>
        <v>39.267515923566883</v>
      </c>
      <c r="Y246" s="478">
        <f t="shared" ref="Y246:AA246" si="561">H246*$E246/1000</f>
        <v>1.3360075869355623</v>
      </c>
      <c r="Z246" s="478">
        <f t="shared" si="561"/>
        <v>0.9656265640620646</v>
      </c>
      <c r="AA246" s="478">
        <f t="shared" si="561"/>
        <v>0.62469313436243501</v>
      </c>
      <c r="AB246" s="478">
        <f t="shared" ref="AB246:AF246" si="562">L246*$E246/1000</f>
        <v>1.0622079472707504</v>
      </c>
      <c r="AC246" s="478">
        <f t="shared" si="562"/>
        <v>0.6937984487366925</v>
      </c>
      <c r="AD246" s="478">
        <f t="shared" si="562"/>
        <v>7.1393767084236073E-2</v>
      </c>
      <c r="AE246" s="478">
        <f t="shared" si="562"/>
        <v>7.9539935113979221E-2</v>
      </c>
      <c r="AF246" s="478">
        <f t="shared" si="562"/>
        <v>0.15163868067706157</v>
      </c>
      <c r="AG246" s="479">
        <f t="shared" si="555"/>
        <v>1.9680377677147363</v>
      </c>
      <c r="AH246" s="480"/>
      <c r="AI246" s="459">
        <f t="shared" si="556"/>
        <v>216.97654751750315</v>
      </c>
      <c r="AJ246" s="301"/>
      <c r="AK246" s="301"/>
    </row>
    <row r="247" spans="1:37" ht="12.75" hidden="1" customHeight="1">
      <c r="A247" s="447">
        <v>244</v>
      </c>
      <c r="B247" s="460">
        <v>8</v>
      </c>
      <c r="C247" s="483">
        <v>41</v>
      </c>
      <c r="D247" s="472">
        <f>測定日数!G45</f>
        <v>28</v>
      </c>
      <c r="E247" s="473">
        <f>mm!G45</f>
        <v>146.56050955414014</v>
      </c>
      <c r="F247" s="474">
        <f>pH!G45</f>
        <v>4.63</v>
      </c>
      <c r="G247" s="474">
        <f>EC!G45</f>
        <v>2.15</v>
      </c>
      <c r="H247" s="475">
        <f>'SO4'!G45</f>
        <v>16.010000000000002</v>
      </c>
      <c r="I247" s="475">
        <f>'NO3'!G45</f>
        <v>9.26</v>
      </c>
      <c r="J247" s="475">
        <f>Cl!G45</f>
        <v>58.79</v>
      </c>
      <c r="K247" s="475">
        <f>H!G45</f>
        <v>23.442288153199236</v>
      </c>
      <c r="L247" s="475">
        <f>'NH4'!G45</f>
        <v>7.57</v>
      </c>
      <c r="M247" s="475">
        <f>Na!G45</f>
        <v>58.38</v>
      </c>
      <c r="N247" s="475">
        <f>K!G45</f>
        <v>1.66</v>
      </c>
      <c r="O247" s="475">
        <f>Mg!G45</f>
        <v>5.35</v>
      </c>
      <c r="P247" s="472">
        <f>Ca!G45</f>
        <v>2.04</v>
      </c>
      <c r="Q247" s="476">
        <f t="shared" si="545"/>
        <v>0.23627712902744274</v>
      </c>
      <c r="R247" s="473">
        <f t="shared" si="546"/>
        <v>100.07000000000001</v>
      </c>
      <c r="S247" s="475">
        <f t="shared" si="547"/>
        <v>105.83228815319924</v>
      </c>
      <c r="T247" s="475">
        <f t="shared" si="548"/>
        <v>100.30627712902745</v>
      </c>
      <c r="U247" s="475">
        <f t="shared" si="549"/>
        <v>2.7985546954737437</v>
      </c>
      <c r="V247" s="475">
        <f t="shared" si="550"/>
        <v>2.6807264407832028</v>
      </c>
      <c r="W247" s="472">
        <f t="shared" si="551"/>
        <v>-2.8101304132843836</v>
      </c>
      <c r="X247" s="477">
        <f t="shared" si="552"/>
        <v>146.56050955414014</v>
      </c>
      <c r="Y247" s="478">
        <f t="shared" ref="Y247:AA247" si="563">H247*$E247/1000</f>
        <v>2.3464337579617842</v>
      </c>
      <c r="Z247" s="478">
        <f t="shared" si="563"/>
        <v>1.3571503184713376</v>
      </c>
      <c r="AA247" s="478">
        <f t="shared" si="563"/>
        <v>8.6162923566878984</v>
      </c>
      <c r="AB247" s="478">
        <f t="shared" ref="AB247:AF247" si="564">L247*$E247/1000</f>
        <v>1.109463057324841</v>
      </c>
      <c r="AC247" s="478">
        <f t="shared" si="564"/>
        <v>8.5562025477707007</v>
      </c>
      <c r="AD247" s="478">
        <f t="shared" si="564"/>
        <v>0.24329044585987261</v>
      </c>
      <c r="AE247" s="478">
        <f t="shared" si="564"/>
        <v>0.7840987261146497</v>
      </c>
      <c r="AF247" s="478">
        <f t="shared" si="564"/>
        <v>0.29898343949044592</v>
      </c>
      <c r="AG247" s="479">
        <f t="shared" si="555"/>
        <v>3.4357136968478632</v>
      </c>
      <c r="AH247" s="480"/>
      <c r="AI247" s="459">
        <f t="shared" si="556"/>
        <v>205.90228815319927</v>
      </c>
      <c r="AJ247" s="301"/>
      <c r="AK247" s="301"/>
    </row>
    <row r="248" spans="1:37" ht="12.75" hidden="1" customHeight="1">
      <c r="A248" s="447">
        <v>245</v>
      </c>
      <c r="B248" s="460">
        <v>8</v>
      </c>
      <c r="C248" s="483">
        <v>42</v>
      </c>
      <c r="D248" s="472">
        <f>測定日数!G46</f>
        <v>28</v>
      </c>
      <c r="E248" s="473">
        <f>mm!G46</f>
        <v>109.87261146496814</v>
      </c>
      <c r="F248" s="474">
        <f>pH!G46</f>
        <v>4.6423828128722082</v>
      </c>
      <c r="G248" s="474">
        <f>EC!G46</f>
        <v>1.8052405797101452</v>
      </c>
      <c r="H248" s="475">
        <f>'SO4'!G46</f>
        <v>14.311437895531402</v>
      </c>
      <c r="I248" s="475">
        <f>'NO3'!G46</f>
        <v>18.689948562879852</v>
      </c>
      <c r="J248" s="475">
        <f>Cl!G46</f>
        <v>23.954346846295159</v>
      </c>
      <c r="K248" s="475">
        <f>H!G46</f>
        <v>22.78332929091221</v>
      </c>
      <c r="L248" s="475">
        <f>'NH4'!G46</f>
        <v>14.19232803542673</v>
      </c>
      <c r="M248" s="475">
        <f>Na!G46</f>
        <v>29.303037657214869</v>
      </c>
      <c r="N248" s="475">
        <f>K!G46</f>
        <v>1.5903421542681344</v>
      </c>
      <c r="O248" s="475">
        <f>Mg!G46</f>
        <v>1.5110839807555241</v>
      </c>
      <c r="P248" s="472">
        <f>Ca!G46</f>
        <v>3.4270639347826086</v>
      </c>
      <c r="Q248" s="476">
        <f t="shared" si="545"/>
        <v>0.24311093747309748</v>
      </c>
      <c r="R248" s="473">
        <f t="shared" si="546"/>
        <v>71.267171200237811</v>
      </c>
      <c r="S248" s="475">
        <f t="shared" si="547"/>
        <v>77.745332968898211</v>
      </c>
      <c r="T248" s="475">
        <f t="shared" si="548"/>
        <v>71.510282137710917</v>
      </c>
      <c r="U248" s="475">
        <f t="shared" si="549"/>
        <v>4.3473947403148046</v>
      </c>
      <c r="V248" s="475">
        <f t="shared" si="550"/>
        <v>4.1774313326394932</v>
      </c>
      <c r="W248" s="472">
        <f t="shared" si="551"/>
        <v>-4.1304295215555431</v>
      </c>
      <c r="X248" s="477">
        <f t="shared" si="552"/>
        <v>109.87261146496814</v>
      </c>
      <c r="Y248" s="478">
        <f t="shared" ref="Y248:AA248" si="565">H248*$E248/1000</f>
        <v>1.5724350554007431</v>
      </c>
      <c r="Z248" s="478">
        <f t="shared" si="565"/>
        <v>2.0535134567495379</v>
      </c>
      <c r="AA248" s="478">
        <f t="shared" si="565"/>
        <v>2.6319266439400733</v>
      </c>
      <c r="AB248" s="478">
        <f t="shared" ref="AB248:AF248" si="566">L248*$E248/1000</f>
        <v>1.5593481440198156</v>
      </c>
      <c r="AC248" s="478">
        <f t="shared" si="566"/>
        <v>3.2196012712544997</v>
      </c>
      <c r="AD248" s="478">
        <f t="shared" si="566"/>
        <v>0.17473504561226316</v>
      </c>
      <c r="AE248" s="478">
        <f t="shared" si="566"/>
        <v>0.16602674310848908</v>
      </c>
      <c r="AF248" s="478">
        <f t="shared" si="566"/>
        <v>0.37654046417197445</v>
      </c>
      <c r="AG248" s="479">
        <f t="shared" si="555"/>
        <v>2.5032638870588251</v>
      </c>
      <c r="AH248" s="480"/>
      <c r="AI248" s="459">
        <f t="shared" si="556"/>
        <v>149.01250416913604</v>
      </c>
      <c r="AJ248" s="301"/>
      <c r="AK248" s="301"/>
    </row>
    <row r="249" spans="1:37" ht="12.75" hidden="1" customHeight="1">
      <c r="A249" s="447">
        <v>246</v>
      </c>
      <c r="B249" s="460">
        <v>8</v>
      </c>
      <c r="C249" s="483">
        <v>43</v>
      </c>
      <c r="D249" s="472">
        <f>測定日数!G47</f>
        <v>35</v>
      </c>
      <c r="E249" s="473">
        <f>mm!G47</f>
        <v>175</v>
      </c>
      <c r="F249" s="474">
        <f>pH!G47</f>
        <v>4.6500000000000004</v>
      </c>
      <c r="G249" s="474">
        <f>EC!G47</f>
        <v>1.58</v>
      </c>
      <c r="H249" s="475">
        <f>'SO4'!G47</f>
        <v>15.94</v>
      </c>
      <c r="I249" s="475">
        <f>'NO3'!G47</f>
        <v>18.329999999999998</v>
      </c>
      <c r="J249" s="475">
        <f>Cl!G47</f>
        <v>15.05</v>
      </c>
      <c r="K249" s="475">
        <f>H!G47</f>
        <v>22.387211385683386</v>
      </c>
      <c r="L249" s="475">
        <f>'NH4'!G47</f>
        <v>22.32</v>
      </c>
      <c r="M249" s="475">
        <f>Na!G47</f>
        <v>13.03</v>
      </c>
      <c r="N249" s="475">
        <f>K!G47</f>
        <v>2.62</v>
      </c>
      <c r="O249" s="475">
        <f>Mg!G47</f>
        <v>1.6</v>
      </c>
      <c r="P249" s="472">
        <f>Ca!G47</f>
        <v>5.37</v>
      </c>
      <c r="Q249" s="476">
        <f t="shared" si="545"/>
        <v>0.24741252705614147</v>
      </c>
      <c r="R249" s="473">
        <f t="shared" si="546"/>
        <v>65.259999999999991</v>
      </c>
      <c r="S249" s="475">
        <f t="shared" si="547"/>
        <v>74.297211385683383</v>
      </c>
      <c r="T249" s="475">
        <f t="shared" si="548"/>
        <v>65.507412527056132</v>
      </c>
      <c r="U249" s="475">
        <f t="shared" si="549"/>
        <v>6.4756319619399356</v>
      </c>
      <c r="V249" s="475">
        <f t="shared" si="550"/>
        <v>6.2872018196719255</v>
      </c>
      <c r="W249" s="472">
        <f t="shared" si="551"/>
        <v>1.0546535059396929</v>
      </c>
      <c r="X249" s="477">
        <f t="shared" si="552"/>
        <v>175</v>
      </c>
      <c r="Y249" s="478">
        <f t="shared" ref="Y249:AA249" si="567">H249*$E249/1000</f>
        <v>2.7894999999999999</v>
      </c>
      <c r="Z249" s="478">
        <f t="shared" si="567"/>
        <v>3.2077499999999994</v>
      </c>
      <c r="AA249" s="478">
        <f t="shared" si="567"/>
        <v>2.63375</v>
      </c>
      <c r="AB249" s="478">
        <f t="shared" ref="AB249:AF249" si="568">L249*$E249/1000</f>
        <v>3.9060000000000001</v>
      </c>
      <c r="AC249" s="478">
        <f t="shared" si="568"/>
        <v>2.2802500000000001</v>
      </c>
      <c r="AD249" s="478">
        <f t="shared" si="568"/>
        <v>0.45850000000000002</v>
      </c>
      <c r="AE249" s="478">
        <f t="shared" si="568"/>
        <v>0.28000000000000003</v>
      </c>
      <c r="AF249" s="478">
        <f t="shared" si="568"/>
        <v>0.93974999999999997</v>
      </c>
      <c r="AG249" s="479">
        <f t="shared" si="555"/>
        <v>3.9177619924945923</v>
      </c>
      <c r="AH249" s="480"/>
      <c r="AI249" s="459">
        <f t="shared" si="556"/>
        <v>139.55721138568339</v>
      </c>
      <c r="AJ249" s="301"/>
      <c r="AK249" s="301"/>
    </row>
    <row r="250" spans="1:37" ht="12.75" hidden="1" customHeight="1">
      <c r="A250" s="447">
        <v>247</v>
      </c>
      <c r="B250" s="460">
        <v>8</v>
      </c>
      <c r="C250" s="483">
        <v>44</v>
      </c>
      <c r="D250" s="472">
        <f>測定日数!G48</f>
        <v>28</v>
      </c>
      <c r="E250" s="473">
        <f>mm!G48</f>
        <v>180.4</v>
      </c>
      <c r="F250" s="474">
        <f>pH!G48</f>
        <v>4.67</v>
      </c>
      <c r="G250" s="474">
        <f>EC!G48</f>
        <v>1.41</v>
      </c>
      <c r="H250" s="475">
        <f>'SO4'!G48</f>
        <v>12.5</v>
      </c>
      <c r="I250" s="475">
        <f>'NO3'!G48</f>
        <v>12.7</v>
      </c>
      <c r="J250" s="475">
        <f>Cl!G48</f>
        <v>10.5</v>
      </c>
      <c r="K250" s="475">
        <f>H!G48</f>
        <v>21.379620895022335</v>
      </c>
      <c r="L250" s="475">
        <f>'NH4'!G48</f>
        <v>19.8</v>
      </c>
      <c r="M250" s="475">
        <f>Na!G48</f>
        <v>8.6</v>
      </c>
      <c r="N250" s="475">
        <f>K!G48</f>
        <v>1</v>
      </c>
      <c r="O250" s="475">
        <f>Mg!G48</f>
        <v>0.3</v>
      </c>
      <c r="P250" s="472">
        <f>Ca!G48</f>
        <v>0.6</v>
      </c>
      <c r="Q250" s="476">
        <f t="shared" si="545"/>
        <v>0.259072720225901</v>
      </c>
      <c r="R250" s="473">
        <f t="shared" si="546"/>
        <v>48.2</v>
      </c>
      <c r="S250" s="475">
        <f t="shared" si="547"/>
        <v>52.579620895022337</v>
      </c>
      <c r="T250" s="475">
        <f t="shared" si="548"/>
        <v>48.459072720225905</v>
      </c>
      <c r="U250" s="475">
        <f t="shared" si="549"/>
        <v>4.3457405933133959</v>
      </c>
      <c r="V250" s="475">
        <f t="shared" si="550"/>
        <v>4.0781882933753417</v>
      </c>
      <c r="W250" s="472">
        <f t="shared" si="551"/>
        <v>-3.1114297073658226</v>
      </c>
      <c r="X250" s="477">
        <f t="shared" si="552"/>
        <v>180.4</v>
      </c>
      <c r="Y250" s="478">
        <f t="shared" ref="Y250:AA250" si="569">H250*$E250/1000</f>
        <v>2.2549999999999999</v>
      </c>
      <c r="Z250" s="478">
        <f t="shared" si="569"/>
        <v>2.29108</v>
      </c>
      <c r="AA250" s="478">
        <f t="shared" si="569"/>
        <v>1.8942000000000001</v>
      </c>
      <c r="AB250" s="478">
        <f t="shared" ref="AB250:AF250" si="570">L250*$E250/1000</f>
        <v>3.57192</v>
      </c>
      <c r="AC250" s="478">
        <f t="shared" si="570"/>
        <v>1.5514400000000002</v>
      </c>
      <c r="AD250" s="478">
        <f t="shared" si="570"/>
        <v>0.1804</v>
      </c>
      <c r="AE250" s="478">
        <f t="shared" si="570"/>
        <v>5.4119999999999994E-2</v>
      </c>
      <c r="AF250" s="478">
        <f t="shared" si="570"/>
        <v>0.10823999999999999</v>
      </c>
      <c r="AG250" s="479">
        <f t="shared" si="555"/>
        <v>3.8568836094620291</v>
      </c>
      <c r="AH250" s="480"/>
      <c r="AI250" s="459">
        <f t="shared" si="556"/>
        <v>100.77962089502233</v>
      </c>
      <c r="AJ250" s="301"/>
      <c r="AK250" s="301"/>
    </row>
    <row r="251" spans="1:37" ht="12.75" hidden="1" customHeight="1">
      <c r="A251" s="447">
        <v>248</v>
      </c>
      <c r="B251" s="460">
        <v>8</v>
      </c>
      <c r="C251" s="483">
        <v>45</v>
      </c>
      <c r="D251" s="472">
        <f>測定日数!G49</f>
        <v>28</v>
      </c>
      <c r="E251" s="473">
        <f>mm!G49</f>
        <v>303.76950955414014</v>
      </c>
      <c r="F251" s="474">
        <f>pH!G49</f>
        <v>4.7770204141447525</v>
      </c>
      <c r="G251" s="474">
        <f>EC!G49</f>
        <v>1.3290610396589453</v>
      </c>
      <c r="H251" s="475">
        <f>'SO4'!G49</f>
        <v>12.886686698197025</v>
      </c>
      <c r="I251" s="475">
        <f>'NO3'!G49</f>
        <v>14.52392463607957</v>
      </c>
      <c r="J251" s="475">
        <f>Cl!G49</f>
        <v>12.353910681063855</v>
      </c>
      <c r="K251" s="475">
        <f>H!G49</f>
        <v>16.710120660321497</v>
      </c>
      <c r="L251" s="475">
        <f>'NH4'!G49</f>
        <v>17.818783959628458</v>
      </c>
      <c r="M251" s="475">
        <f>Na!G49</f>
        <v>10.473030776791814</v>
      </c>
      <c r="N251" s="475">
        <f>K!G49</f>
        <v>0.90429109792911422</v>
      </c>
      <c r="O251" s="475">
        <f>Mg!G49</f>
        <v>1.1715706474610224</v>
      </c>
      <c r="P251" s="472">
        <f>Ca!G49</f>
        <v>1.2923208533716259</v>
      </c>
      <c r="Q251" s="476">
        <f t="shared" si="545"/>
        <v>0.331468375080266</v>
      </c>
      <c r="R251" s="473">
        <f t="shared" si="546"/>
        <v>52.651208713537471</v>
      </c>
      <c r="S251" s="475">
        <f t="shared" si="547"/>
        <v>50.834009496336186</v>
      </c>
      <c r="T251" s="475">
        <f t="shared" si="548"/>
        <v>52.982677088617734</v>
      </c>
      <c r="U251" s="475">
        <f t="shared" si="549"/>
        <v>-1.755998826340498</v>
      </c>
      <c r="V251" s="475">
        <f t="shared" si="550"/>
        <v>-2.0696745994905918</v>
      </c>
      <c r="W251" s="472">
        <f t="shared" si="551"/>
        <v>-4.8264133955700688</v>
      </c>
      <c r="X251" s="477">
        <f t="shared" si="552"/>
        <v>303.76950955414014</v>
      </c>
      <c r="Y251" s="478">
        <f t="shared" ref="Y251:AA251" si="571">H251*$E251/1000</f>
        <v>3.9145824980891715</v>
      </c>
      <c r="Z251" s="478">
        <f t="shared" si="571"/>
        <v>4.4119254635031844</v>
      </c>
      <c r="AA251" s="478">
        <f t="shared" si="571"/>
        <v>3.7527413886624208</v>
      </c>
      <c r="AB251" s="478">
        <f t="shared" ref="AB251:AF251" si="572">L251*$E251/1000</f>
        <v>5.4128032642675166</v>
      </c>
      <c r="AC251" s="478">
        <f t="shared" si="572"/>
        <v>3.1813874226114649</v>
      </c>
      <c r="AD251" s="478">
        <f t="shared" si="572"/>
        <v>0.27469606331210195</v>
      </c>
      <c r="AE251" s="478">
        <f t="shared" si="572"/>
        <v>0.35588744098726116</v>
      </c>
      <c r="AF251" s="478">
        <f t="shared" si="572"/>
        <v>0.39256767181528662</v>
      </c>
      <c r="AG251" s="479">
        <f t="shared" si="555"/>
        <v>5.0760251575763657</v>
      </c>
      <c r="AH251" s="480"/>
      <c r="AI251" s="459">
        <f t="shared" si="556"/>
        <v>103.48521820987366</v>
      </c>
      <c r="AJ251" s="301"/>
      <c r="AK251" s="301"/>
    </row>
    <row r="252" spans="1:37" ht="12.75" hidden="1" customHeight="1">
      <c r="A252" s="447">
        <v>249</v>
      </c>
      <c r="B252" s="460">
        <v>8</v>
      </c>
      <c r="C252" s="483">
        <v>46</v>
      </c>
      <c r="D252" s="472">
        <f>測定日数!G50</f>
        <v>28</v>
      </c>
      <c r="E252" s="473">
        <f>mm!G50</f>
        <v>180.98042336463473</v>
      </c>
      <c r="F252" s="474">
        <f>pH!G50</f>
        <v>4.882919961273843</v>
      </c>
      <c r="G252" s="474">
        <f>EC!G50</f>
        <v>1.8141690264708472</v>
      </c>
      <c r="H252" s="475">
        <f>'SO4'!G50</f>
        <v>16.562127961898423</v>
      </c>
      <c r="I252" s="475">
        <f>'NO3'!G50</f>
        <v>17.074620040437051</v>
      </c>
      <c r="J252" s="475">
        <f>Cl!G50</f>
        <v>69.355320297768344</v>
      </c>
      <c r="K252" s="475">
        <f>H!G50</f>
        <v>13.094232221964614</v>
      </c>
      <c r="L252" s="475">
        <f>'NH4'!G50</f>
        <v>18.814838143322152</v>
      </c>
      <c r="M252" s="475">
        <f>Na!G50</f>
        <v>65.803222183875576</v>
      </c>
      <c r="N252" s="475">
        <f>K!G50</f>
        <v>1.9603923331461262</v>
      </c>
      <c r="O252" s="475">
        <f>Mg!G50</f>
        <v>7.2258073664940019</v>
      </c>
      <c r="P252" s="472">
        <f>Ca!G50</f>
        <v>3.4233282369040827</v>
      </c>
      <c r="Q252" s="476">
        <f t="shared" si="545"/>
        <v>0.42300124579896248</v>
      </c>
      <c r="R252" s="473">
        <f t="shared" si="546"/>
        <v>119.55419626200225</v>
      </c>
      <c r="S252" s="475">
        <f t="shared" si="547"/>
        <v>120.97095608910463</v>
      </c>
      <c r="T252" s="475">
        <f t="shared" si="548"/>
        <v>119.97719750780121</v>
      </c>
      <c r="U252" s="475">
        <f t="shared" si="549"/>
        <v>0.5890277225702637</v>
      </c>
      <c r="V252" s="475">
        <f t="shared" si="550"/>
        <v>0.41243668667655897</v>
      </c>
      <c r="W252" s="472">
        <f t="shared" si="551"/>
        <v>4.2320109207320451</v>
      </c>
      <c r="X252" s="477">
        <f t="shared" si="552"/>
        <v>180.98042336463473</v>
      </c>
      <c r="Y252" s="478">
        <f t="shared" ref="Y252:AA252" si="573">H252*$E252/1000</f>
        <v>2.9974209303636319</v>
      </c>
      <c r="Z252" s="478">
        <f t="shared" si="573"/>
        <v>3.0901719637085741</v>
      </c>
      <c r="AA252" s="478">
        <f t="shared" si="573"/>
        <v>12.551955230079958</v>
      </c>
      <c r="AB252" s="478">
        <f t="shared" ref="AB252:AF252" si="574">L252*$E252/1000</f>
        <v>3.4051173727155208</v>
      </c>
      <c r="AC252" s="478">
        <f t="shared" si="574"/>
        <v>11.909095009594926</v>
      </c>
      <c r="AD252" s="478">
        <f t="shared" si="574"/>
        <v>0.35479263441356995</v>
      </c>
      <c r="AE252" s="478">
        <f t="shared" si="574"/>
        <v>1.3077296763393809</v>
      </c>
      <c r="AF252" s="478">
        <f t="shared" si="574"/>
        <v>0.61955539363100942</v>
      </c>
      <c r="AG252" s="479">
        <f t="shared" si="555"/>
        <v>2.3697996911659973</v>
      </c>
      <c r="AH252" s="480"/>
      <c r="AI252" s="459">
        <f t="shared" si="556"/>
        <v>240.5251523511069</v>
      </c>
      <c r="AJ252" s="301"/>
      <c r="AK252" s="301"/>
    </row>
    <row r="253" spans="1:37" ht="12.75" hidden="1" customHeight="1">
      <c r="A253" s="447">
        <v>250</v>
      </c>
      <c r="B253" s="460">
        <v>8</v>
      </c>
      <c r="C253" s="483">
        <v>47</v>
      </c>
      <c r="D253" s="472">
        <f>測定日数!G51</f>
        <v>28</v>
      </c>
      <c r="E253" s="473">
        <f>mm!G51</f>
        <v>269.42675159235671</v>
      </c>
      <c r="F253" s="474">
        <f>pH!G51</f>
        <v>4.79</v>
      </c>
      <c r="G253" s="474">
        <f>EC!G51</f>
        <v>1.1200000000000001</v>
      </c>
      <c r="H253" s="475">
        <f>'SO4'!G51</f>
        <v>10.75</v>
      </c>
      <c r="I253" s="475">
        <f>'NO3'!G51</f>
        <v>6.62</v>
      </c>
      <c r="J253" s="475">
        <f>Cl!G51</f>
        <v>7.7</v>
      </c>
      <c r="K253" s="475">
        <f>H!G51</f>
        <v>16.218100973589298</v>
      </c>
      <c r="L253" s="475">
        <f>'NH4'!G51</f>
        <v>12.26</v>
      </c>
      <c r="M253" s="475">
        <f>Na!G51</f>
        <v>6.06</v>
      </c>
      <c r="N253" s="475">
        <f>K!G51</f>
        <v>0.55000000000000004</v>
      </c>
      <c r="O253" s="475">
        <f>Mg!G51</f>
        <v>0.72</v>
      </c>
      <c r="P253" s="472">
        <f>Ca!G51</f>
        <v>0.6</v>
      </c>
      <c r="Q253" s="476">
        <f t="shared" si="545"/>
        <v>0.34152435921393287</v>
      </c>
      <c r="R253" s="473">
        <f t="shared" si="546"/>
        <v>35.82</v>
      </c>
      <c r="S253" s="475">
        <f t="shared" si="547"/>
        <v>37.728100973589299</v>
      </c>
      <c r="T253" s="475">
        <f t="shared" si="548"/>
        <v>36.161524359213928</v>
      </c>
      <c r="U253" s="475">
        <f t="shared" si="549"/>
        <v>2.5943579077242078</v>
      </c>
      <c r="V253" s="475">
        <f t="shared" si="550"/>
        <v>2.120157745176563</v>
      </c>
      <c r="W253" s="472">
        <f t="shared" si="551"/>
        <v>-6.4337141298609417</v>
      </c>
      <c r="X253" s="477">
        <f t="shared" si="552"/>
        <v>269.42675159235671</v>
      </c>
      <c r="Y253" s="478">
        <f t="shared" ref="Y253:AA253" si="575">H253*$E253/1000</f>
        <v>2.8963375796178346</v>
      </c>
      <c r="Z253" s="478">
        <f t="shared" si="575"/>
        <v>1.7836050955414013</v>
      </c>
      <c r="AA253" s="478">
        <f t="shared" si="575"/>
        <v>2.074585987261147</v>
      </c>
      <c r="AB253" s="478">
        <f t="shared" ref="AB253:AF253" si="576">L253*$E253/1000</f>
        <v>3.3031719745222929</v>
      </c>
      <c r="AC253" s="478">
        <f t="shared" si="576"/>
        <v>1.6327261146496814</v>
      </c>
      <c r="AD253" s="478">
        <f t="shared" si="576"/>
        <v>0.1481847133757962</v>
      </c>
      <c r="AE253" s="478">
        <f t="shared" si="576"/>
        <v>0.19398726114649681</v>
      </c>
      <c r="AF253" s="478">
        <f t="shared" si="576"/>
        <v>0.16165605095541402</v>
      </c>
      <c r="AG253" s="479">
        <f t="shared" si="555"/>
        <v>4.3695902623110019</v>
      </c>
      <c r="AH253" s="480"/>
      <c r="AI253" s="459">
        <f t="shared" si="556"/>
        <v>73.5481009735893</v>
      </c>
      <c r="AJ253" s="301"/>
      <c r="AK253" s="301"/>
    </row>
    <row r="254" spans="1:37" ht="12.75" hidden="1" customHeight="1">
      <c r="A254" s="447">
        <v>251</v>
      </c>
      <c r="B254" s="460">
        <v>8</v>
      </c>
      <c r="C254" s="483">
        <v>48</v>
      </c>
      <c r="D254" s="472">
        <f>測定日数!G52</f>
        <v>28</v>
      </c>
      <c r="E254" s="473">
        <f>mm!G52</f>
        <v>159.71337579617835</v>
      </c>
      <c r="F254" s="474">
        <f>pH!G52</f>
        <v>4.58</v>
      </c>
      <c r="G254" s="474">
        <f>EC!G52</f>
        <v>2.14</v>
      </c>
      <c r="H254" s="475">
        <f>'SO4'!G52</f>
        <v>28.9</v>
      </c>
      <c r="I254" s="475">
        <f>'NO3'!G52</f>
        <v>14.8</v>
      </c>
      <c r="J254" s="475">
        <f>Cl!G52</f>
        <v>10.199999999999999</v>
      </c>
      <c r="K254" s="475">
        <f>H!G52</f>
        <v>26.302679918953825</v>
      </c>
      <c r="L254" s="475">
        <f>'NH4'!G52</f>
        <v>39.6</v>
      </c>
      <c r="M254" s="475">
        <f>Na!G52</f>
        <v>7.8</v>
      </c>
      <c r="N254" s="475">
        <f>K!G52</f>
        <v>1.4</v>
      </c>
      <c r="O254" s="475">
        <f>Mg!G52</f>
        <v>1.2</v>
      </c>
      <c r="P254" s="472">
        <f>Ca!G52</f>
        <v>4.0999999999999996</v>
      </c>
      <c r="Q254" s="476">
        <f t="shared" si="545"/>
        <v>0.21058221290525647</v>
      </c>
      <c r="R254" s="473">
        <f t="shared" si="546"/>
        <v>82.800000000000011</v>
      </c>
      <c r="S254" s="475">
        <f t="shared" si="547"/>
        <v>85.70267991895382</v>
      </c>
      <c r="T254" s="475">
        <f t="shared" si="548"/>
        <v>83.010582212905263</v>
      </c>
      <c r="U254" s="475">
        <f t="shared" si="549"/>
        <v>1.722631307911503</v>
      </c>
      <c r="V254" s="475">
        <f t="shared" si="550"/>
        <v>1.5956645447021991</v>
      </c>
      <c r="W254" s="472">
        <f t="shared" si="551"/>
        <v>-4.1842458116451331</v>
      </c>
      <c r="X254" s="477">
        <f t="shared" si="552"/>
        <v>159.71337579617835</v>
      </c>
      <c r="Y254" s="478">
        <f t="shared" ref="Y254:AA254" si="577">H254*$E254/1000</f>
        <v>4.6157165605095543</v>
      </c>
      <c r="Z254" s="478">
        <f t="shared" si="577"/>
        <v>2.3637579617834401</v>
      </c>
      <c r="AA254" s="478">
        <f t="shared" si="577"/>
        <v>1.6290764331210192</v>
      </c>
      <c r="AB254" s="478">
        <f t="shared" ref="AB254:AF254" si="578">L254*$E254/1000</f>
        <v>6.3246496815286628</v>
      </c>
      <c r="AC254" s="478">
        <f t="shared" si="578"/>
        <v>1.2457643312101911</v>
      </c>
      <c r="AD254" s="478">
        <f t="shared" si="578"/>
        <v>0.22359872611464968</v>
      </c>
      <c r="AE254" s="478">
        <f t="shared" si="578"/>
        <v>0.19165605095541402</v>
      </c>
      <c r="AF254" s="478">
        <f t="shared" si="578"/>
        <v>0.65482484076433112</v>
      </c>
      <c r="AG254" s="479">
        <f t="shared" si="555"/>
        <v>4.2008898023424663</v>
      </c>
      <c r="AH254" s="480"/>
      <c r="AI254" s="459">
        <f t="shared" si="556"/>
        <v>168.50267991895385</v>
      </c>
      <c r="AJ254" s="301"/>
      <c r="AK254" s="301"/>
    </row>
    <row r="255" spans="1:37" ht="12.75" hidden="1" customHeight="1">
      <c r="A255" s="447">
        <v>252</v>
      </c>
      <c r="B255" s="460">
        <v>8</v>
      </c>
      <c r="C255" s="483">
        <v>49</v>
      </c>
      <c r="D255" s="472">
        <f>測定日数!G53</f>
        <v>42</v>
      </c>
      <c r="E255" s="473">
        <f>mm!G53</f>
        <v>192.9299363057325</v>
      </c>
      <c r="F255" s="474">
        <f>pH!G53</f>
        <v>4.9571806410316723</v>
      </c>
      <c r="G255" s="474">
        <f>EC!G53</f>
        <v>1.75</v>
      </c>
      <c r="H255" s="475">
        <f>'SO4'!G53</f>
        <v>12.9</v>
      </c>
      <c r="I255" s="475">
        <f>'NO3'!G53</f>
        <v>7.4</v>
      </c>
      <c r="J255" s="475">
        <f>Cl!G53</f>
        <v>9.5</v>
      </c>
      <c r="K255" s="475">
        <f>H!G53</f>
        <v>11.036194834475729</v>
      </c>
      <c r="L255" s="475">
        <f>'NH4'!G53</f>
        <v>17.899999999999999</v>
      </c>
      <c r="M255" s="475">
        <f>Na!G53</f>
        <v>5.7</v>
      </c>
      <c r="N255" s="475">
        <f>K!G53</f>
        <v>0</v>
      </c>
      <c r="O255" s="475">
        <f>Mg!G53</f>
        <v>1.7</v>
      </c>
      <c r="P255" s="472">
        <f>Ca!G53</f>
        <v>2.1</v>
      </c>
      <c r="Q255" s="476">
        <f t="shared" si="545"/>
        <v>0.50188281611060115</v>
      </c>
      <c r="R255" s="473">
        <f t="shared" si="546"/>
        <v>42.7</v>
      </c>
      <c r="S255" s="475">
        <f t="shared" si="547"/>
        <v>42.236194834475739</v>
      </c>
      <c r="T255" s="475">
        <f t="shared" si="548"/>
        <v>43.201882816110604</v>
      </c>
      <c r="U255" s="475">
        <f t="shared" si="549"/>
        <v>-0.54606303758736807</v>
      </c>
      <c r="V255" s="475">
        <f t="shared" si="550"/>
        <v>-1.1302782180846946</v>
      </c>
      <c r="W255" s="472">
        <f t="shared" si="551"/>
        <v>-31.03261361680466</v>
      </c>
      <c r="X255" s="477">
        <f t="shared" si="552"/>
        <v>192.9299363057325</v>
      </c>
      <c r="Y255" s="478">
        <f t="shared" ref="Y255:AA255" si="579">H255*$E255/1000</f>
        <v>2.4887961783439492</v>
      </c>
      <c r="Z255" s="478">
        <f t="shared" si="579"/>
        <v>1.4276815286624205</v>
      </c>
      <c r="AA255" s="478">
        <f t="shared" si="579"/>
        <v>1.8328343949044588</v>
      </c>
      <c r="AB255" s="478">
        <f t="shared" ref="AB255:AF255" si="580">L255*$E255/1000</f>
        <v>3.4534458598726117</v>
      </c>
      <c r="AC255" s="478">
        <f t="shared" si="580"/>
        <v>1.0997006369426754</v>
      </c>
      <c r="AD255" s="478">
        <f t="shared" si="580"/>
        <v>0</v>
      </c>
      <c r="AE255" s="478">
        <f t="shared" si="580"/>
        <v>0.3279808917197452</v>
      </c>
      <c r="AF255" s="478">
        <f t="shared" si="580"/>
        <v>0.40515286624203828</v>
      </c>
      <c r="AG255" s="479">
        <f t="shared" si="555"/>
        <v>2.1292123664730567</v>
      </c>
      <c r="AH255" s="480"/>
      <c r="AI255" s="459">
        <f t="shared" si="556"/>
        <v>84.936194834475742</v>
      </c>
      <c r="AJ255" s="301"/>
      <c r="AK255" s="301"/>
    </row>
    <row r="256" spans="1:37" ht="12.75" hidden="1" customHeight="1">
      <c r="A256" s="447">
        <v>253</v>
      </c>
      <c r="B256" s="460">
        <v>8</v>
      </c>
      <c r="C256" s="483">
        <v>50</v>
      </c>
      <c r="D256" s="472">
        <f>測定日数!G54</f>
        <v>28</v>
      </c>
      <c r="E256" s="473">
        <f>mm!G54</f>
        <v>216.21517328920166</v>
      </c>
      <c r="F256" s="474">
        <f>pH!G54</f>
        <v>4.97</v>
      </c>
      <c r="G256" s="474">
        <f>EC!G54</f>
        <v>1.1000000000000001</v>
      </c>
      <c r="H256" s="475">
        <f>'SO4'!G54</f>
        <v>9.5</v>
      </c>
      <c r="I256" s="475">
        <f>'NO3'!G54</f>
        <v>3.2</v>
      </c>
      <c r="J256" s="475">
        <f>Cl!G54</f>
        <v>37</v>
      </c>
      <c r="K256" s="475">
        <f>H!G54</f>
        <v>10.715193052376073</v>
      </c>
      <c r="L256" s="475">
        <f>'NH4'!G54</f>
        <v>3.1</v>
      </c>
      <c r="M256" s="475">
        <f>Na!G54</f>
        <v>37.299999999999997</v>
      </c>
      <c r="N256" s="475">
        <f>K!G54</f>
        <v>1</v>
      </c>
      <c r="O256" s="475">
        <f>Mg!G54</f>
        <v>3.7</v>
      </c>
      <c r="P256" s="472">
        <f>Ca!G54</f>
        <v>1.1000000000000001</v>
      </c>
      <c r="Q256" s="476">
        <f t="shared" si="545"/>
        <v>0.51691803550321602</v>
      </c>
      <c r="R256" s="473">
        <f t="shared" si="546"/>
        <v>59.2</v>
      </c>
      <c r="S256" s="475">
        <f t="shared" si="547"/>
        <v>61.71519305237608</v>
      </c>
      <c r="T256" s="475">
        <f t="shared" si="548"/>
        <v>59.71691803550322</v>
      </c>
      <c r="U256" s="475">
        <f t="shared" si="549"/>
        <v>2.0801298735772487</v>
      </c>
      <c r="V256" s="475">
        <f t="shared" si="550"/>
        <v>1.6455902800098132</v>
      </c>
      <c r="W256" s="472">
        <f t="shared" si="551"/>
        <v>6.8421382254418406E-2</v>
      </c>
      <c r="X256" s="477">
        <f t="shared" si="552"/>
        <v>216.21517328920166</v>
      </c>
      <c r="Y256" s="478">
        <f t="shared" ref="Y256:AA256" si="581">H256*$E256/1000</f>
        <v>2.0540441462474162</v>
      </c>
      <c r="Z256" s="478">
        <f t="shared" si="581"/>
        <v>0.69188855452544529</v>
      </c>
      <c r="AA256" s="478">
        <f t="shared" si="581"/>
        <v>7.9999614117004612</v>
      </c>
      <c r="AB256" s="478">
        <f t="shared" ref="AB256:AF256" si="582">L256*$E256/1000</f>
        <v>0.67026703719652514</v>
      </c>
      <c r="AC256" s="478">
        <f t="shared" si="582"/>
        <v>8.0648259636872215</v>
      </c>
      <c r="AD256" s="478">
        <f t="shared" si="582"/>
        <v>0.21621517328920165</v>
      </c>
      <c r="AE256" s="478">
        <f t="shared" si="582"/>
        <v>0.79999614117004614</v>
      </c>
      <c r="AF256" s="478">
        <f t="shared" si="582"/>
        <v>0.23783669061812185</v>
      </c>
      <c r="AG256" s="479">
        <f t="shared" si="555"/>
        <v>2.3167873226467424</v>
      </c>
      <c r="AH256" s="480"/>
      <c r="AI256" s="459">
        <f t="shared" si="556"/>
        <v>120.91519305237608</v>
      </c>
      <c r="AJ256" s="301"/>
      <c r="AK256" s="301"/>
    </row>
    <row r="257" spans="1:37" ht="12.75" hidden="1" customHeight="1">
      <c r="A257" s="447">
        <v>254</v>
      </c>
      <c r="B257" s="460">
        <v>8</v>
      </c>
      <c r="C257" s="483">
        <v>51</v>
      </c>
      <c r="D257" s="472">
        <f>測定日数!G55</f>
        <v>28</v>
      </c>
      <c r="E257" s="473">
        <f>mm!G55</f>
        <v>186</v>
      </c>
      <c r="F257" s="474">
        <f>pH!G55</f>
        <v>4.9131894128384568</v>
      </c>
      <c r="G257" s="474">
        <f>EC!G55</f>
        <v>1.0701344086021505</v>
      </c>
      <c r="H257" s="475">
        <f>'SO4'!G55</f>
        <v>8.4515390246687208</v>
      </c>
      <c r="I257" s="475">
        <f>'NO3'!G55</f>
        <v>9.4656082178906278</v>
      </c>
      <c r="J257" s="475">
        <f>Cl!G55</f>
        <v>23.099322080167429</v>
      </c>
      <c r="K257" s="475">
        <f>H!G55</f>
        <v>12.212669016519737</v>
      </c>
      <c r="L257" s="475">
        <f>'NH4'!G55</f>
        <v>10.231147032877953</v>
      </c>
      <c r="M257" s="475">
        <f>Na!G55</f>
        <v>19.176172903599976</v>
      </c>
      <c r="N257" s="475">
        <f>K!G55</f>
        <v>0.69782471193245865</v>
      </c>
      <c r="O257" s="475">
        <f>Mg!G55</f>
        <v>2.0559210526315788</v>
      </c>
      <c r="P257" s="472">
        <f>Ca!G55</f>
        <v>1.2475049900199604</v>
      </c>
      <c r="Q257" s="476">
        <f t="shared" si="545"/>
        <v>0.45353530298574884</v>
      </c>
      <c r="R257" s="473">
        <f t="shared" si="546"/>
        <v>49.468008347395497</v>
      </c>
      <c r="S257" s="475">
        <f t="shared" si="547"/>
        <v>48.924665750233203</v>
      </c>
      <c r="T257" s="475">
        <f t="shared" si="548"/>
        <v>49.921543650381246</v>
      </c>
      <c r="U257" s="475">
        <f t="shared" si="549"/>
        <v>-0.55221854893705813</v>
      </c>
      <c r="V257" s="475">
        <f t="shared" si="550"/>
        <v>-1.0085140403389572</v>
      </c>
      <c r="W257" s="472">
        <f t="shared" si="551"/>
        <v>-2.4248171727920043</v>
      </c>
      <c r="X257" s="477">
        <f t="shared" si="552"/>
        <v>186</v>
      </c>
      <c r="Y257" s="478">
        <f t="shared" ref="Y257:AA257" si="583">H257*$E257/1000</f>
        <v>1.5719862585883821</v>
      </c>
      <c r="Z257" s="478">
        <f t="shared" si="583"/>
        <v>1.7606031285276567</v>
      </c>
      <c r="AA257" s="478">
        <f t="shared" si="583"/>
        <v>4.2964739069111424</v>
      </c>
      <c r="AB257" s="478">
        <f t="shared" ref="AB257:AF257" si="584">L257*$E257/1000</f>
        <v>1.9029933481152992</v>
      </c>
      <c r="AC257" s="478">
        <f t="shared" si="584"/>
        <v>3.5667681600695955</v>
      </c>
      <c r="AD257" s="478">
        <f t="shared" si="584"/>
        <v>0.1297953964194373</v>
      </c>
      <c r="AE257" s="478">
        <f t="shared" si="584"/>
        <v>0.38240131578947362</v>
      </c>
      <c r="AF257" s="478">
        <f t="shared" si="584"/>
        <v>0.23203592814371263</v>
      </c>
      <c r="AG257" s="479">
        <f t="shared" si="555"/>
        <v>2.2715564370726713</v>
      </c>
      <c r="AH257" s="480"/>
      <c r="AI257" s="459">
        <f t="shared" si="556"/>
        <v>98.392674097628699</v>
      </c>
      <c r="AJ257" s="301"/>
      <c r="AK257" s="301"/>
    </row>
    <row r="258" spans="1:37" ht="12.75" hidden="1" customHeight="1">
      <c r="A258" s="447">
        <v>255</v>
      </c>
      <c r="B258" s="460">
        <v>8</v>
      </c>
      <c r="C258" s="483">
        <v>52</v>
      </c>
      <c r="D258" s="472">
        <f>測定日数!G56</f>
        <v>28</v>
      </c>
      <c r="E258" s="473">
        <f>mm!G56</f>
        <v>282.74830569933755</v>
      </c>
      <c r="F258" s="474">
        <f>pH!G56</f>
        <v>5.9</v>
      </c>
      <c r="G258" s="474">
        <f>EC!G56</f>
        <v>3.1</v>
      </c>
      <c r="H258" s="475">
        <f>'SO4'!G56</f>
        <v>13.8</v>
      </c>
      <c r="I258" s="475">
        <f>'NO3'!G56</f>
        <v>1.7</v>
      </c>
      <c r="J258" s="475">
        <f>Cl!G56</f>
        <v>201.3</v>
      </c>
      <c r="K258" s="475">
        <f>H!G56</f>
        <v>1.2589254117941662</v>
      </c>
      <c r="L258" s="475">
        <f>'NH4'!G56</f>
        <v>8.6999999999999993</v>
      </c>
      <c r="M258" s="475">
        <f>Na!G56</f>
        <v>184.8</v>
      </c>
      <c r="N258" s="475">
        <f>K!G56</f>
        <v>4.3</v>
      </c>
      <c r="O258" s="475">
        <f>Mg!G56</f>
        <v>20.2</v>
      </c>
      <c r="P258" s="472">
        <f>Ca!G56</f>
        <v>5.5</v>
      </c>
      <c r="Q258" s="476">
        <f t="shared" si="545"/>
        <v>4.3996860264963438</v>
      </c>
      <c r="R258" s="473">
        <f t="shared" si="546"/>
        <v>230.60000000000002</v>
      </c>
      <c r="S258" s="475">
        <f t="shared" si="547"/>
        <v>250.45892541179416</v>
      </c>
      <c r="T258" s="475">
        <f t="shared" si="548"/>
        <v>234.99968602649636</v>
      </c>
      <c r="U258" s="475">
        <f t="shared" si="549"/>
        <v>4.1281689960943089</v>
      </c>
      <c r="V258" s="475">
        <f t="shared" si="550"/>
        <v>3.1844608419852714</v>
      </c>
      <c r="W258" s="472">
        <f t="shared" si="551"/>
        <v>0.2479100343743921</v>
      </c>
      <c r="X258" s="477">
        <f t="shared" si="552"/>
        <v>282.74830569933755</v>
      </c>
      <c r="Y258" s="478">
        <f t="shared" ref="Y258:AA258" si="585">H258*$E258/1000</f>
        <v>3.9019266186508585</v>
      </c>
      <c r="Z258" s="478">
        <f t="shared" si="585"/>
        <v>0.4806721196888738</v>
      </c>
      <c r="AA258" s="478">
        <f t="shared" si="585"/>
        <v>56.917233937276649</v>
      </c>
      <c r="AB258" s="478">
        <f t="shared" ref="AB258:AF258" si="586">L258*$E258/1000</f>
        <v>2.4599102595842366</v>
      </c>
      <c r="AC258" s="478">
        <f t="shared" si="586"/>
        <v>52.251886893237582</v>
      </c>
      <c r="AD258" s="478">
        <f t="shared" si="586"/>
        <v>1.2158177145071514</v>
      </c>
      <c r="AE258" s="478">
        <f t="shared" si="586"/>
        <v>5.7115157751266175</v>
      </c>
      <c r="AF258" s="478">
        <f t="shared" si="586"/>
        <v>1.5551156813463565</v>
      </c>
      <c r="AG258" s="479">
        <f t="shared" si="555"/>
        <v>0.3559590271866413</v>
      </c>
      <c r="AH258" s="480"/>
      <c r="AI258" s="459">
        <f t="shared" si="556"/>
        <v>481.05892541179418</v>
      </c>
      <c r="AJ258" s="301"/>
      <c r="AK258" s="301"/>
    </row>
    <row r="259" spans="1:37" ht="12.75" hidden="1" customHeight="1">
      <c r="A259" s="447">
        <v>256</v>
      </c>
      <c r="B259" s="460">
        <v>9</v>
      </c>
      <c r="C259" s="483">
        <v>1</v>
      </c>
      <c r="D259" s="472">
        <f>測定日数!H5</f>
        <v>35</v>
      </c>
      <c r="E259" s="473">
        <f>mm!H5</f>
        <v>269.36041940546033</v>
      </c>
      <c r="F259" s="474">
        <f>pH!H5</f>
        <v>4.533756770648246</v>
      </c>
      <c r="G259" s="474">
        <f>EC!H5</f>
        <v>2.0783628252700237</v>
      </c>
      <c r="H259" s="475">
        <f>'SO4'!H5</f>
        <v>18.520087153201288</v>
      </c>
      <c r="I259" s="475">
        <f>'NO3'!H5</f>
        <v>7.0384835086189668</v>
      </c>
      <c r="J259" s="475">
        <f>Cl!H5</f>
        <v>43.286086273555711</v>
      </c>
      <c r="K259" s="475">
        <f>H!H5</f>
        <v>29.257905264297253</v>
      </c>
      <c r="L259" s="475">
        <f>'NH4'!H5</f>
        <v>14.719959846093527</v>
      </c>
      <c r="M259" s="475">
        <f>Na!H5</f>
        <v>36.352394137021669</v>
      </c>
      <c r="N259" s="475">
        <f>K!H5</f>
        <v>1.108185536871493</v>
      </c>
      <c r="O259" s="475">
        <f>Mg!H5</f>
        <v>4.2582819995309782</v>
      </c>
      <c r="P259" s="472">
        <f>Ca!H5</f>
        <v>1.9587227882376044</v>
      </c>
      <c r="Q259" s="476">
        <f t="shared" si="545"/>
        <v>0.18931213607526826</v>
      </c>
      <c r="R259" s="473">
        <f t="shared" si="546"/>
        <v>87.364744088577254</v>
      </c>
      <c r="S259" s="475">
        <f t="shared" si="547"/>
        <v>93.872454359821106</v>
      </c>
      <c r="T259" s="475">
        <f t="shared" si="548"/>
        <v>87.554056224652527</v>
      </c>
      <c r="U259" s="475">
        <f t="shared" si="549"/>
        <v>3.5907144487762088</v>
      </c>
      <c r="V259" s="475">
        <f t="shared" si="550"/>
        <v>3.4826212083413695</v>
      </c>
      <c r="W259" s="472">
        <f t="shared" si="551"/>
        <v>-0.26563619231620883</v>
      </c>
      <c r="X259" s="477">
        <f t="shared" si="552"/>
        <v>269.36041940546033</v>
      </c>
      <c r="Y259" s="478">
        <f t="shared" ref="Y259:AA259" si="587">H259*$E259/1000</f>
        <v>4.9885784430119768</v>
      </c>
      <c r="Z259" s="478">
        <f t="shared" si="587"/>
        <v>1.8958888698600207</v>
      </c>
      <c r="AA259" s="478">
        <f t="shared" si="587"/>
        <v>11.659558353065906</v>
      </c>
      <c r="AB259" s="478">
        <f t="shared" ref="AB259:AF259" si="588">L259*$E259/1000</f>
        <v>3.964974557775288</v>
      </c>
      <c r="AC259" s="478">
        <f t="shared" si="588"/>
        <v>9.7918961311407546</v>
      </c>
      <c r="AD259" s="478">
        <f t="shared" si="588"/>
        <v>0.29850132099077059</v>
      </c>
      <c r="AE259" s="478">
        <f t="shared" si="588"/>
        <v>1.1470126253403865</v>
      </c>
      <c r="AF259" s="478">
        <f t="shared" si="588"/>
        <v>0.52760239173871382</v>
      </c>
      <c r="AG259" s="479">
        <f t="shared" si="555"/>
        <v>7.8809216329163334</v>
      </c>
      <c r="AH259" s="480"/>
      <c r="AI259" s="459">
        <f t="shared" si="556"/>
        <v>181.23719844839837</v>
      </c>
      <c r="AJ259" s="301"/>
      <c r="AK259" s="301"/>
    </row>
    <row r="260" spans="1:37" ht="12.75" hidden="1" customHeight="1">
      <c r="A260" s="447">
        <v>257</v>
      </c>
      <c r="B260" s="460">
        <v>9</v>
      </c>
      <c r="C260" s="483">
        <v>2</v>
      </c>
      <c r="D260" s="472">
        <f>測定日数!H6</f>
        <v>28</v>
      </c>
      <c r="E260" s="473">
        <f>mm!H6</f>
        <v>304.71070872825004</v>
      </c>
      <c r="F260" s="474">
        <f>pH!H6</f>
        <v>4.818325822555801</v>
      </c>
      <c r="G260" s="474">
        <f>EC!H6</f>
        <v>0.73060538532961938</v>
      </c>
      <c r="H260" s="475">
        <f>'SO4'!H6</f>
        <v>7.950613854576404</v>
      </c>
      <c r="I260" s="475">
        <f>'NO3'!H6</f>
        <v>2.2269900260168138</v>
      </c>
      <c r="J260" s="475">
        <f>Cl!H6</f>
        <v>3.7579401399033983</v>
      </c>
      <c r="K260" s="475">
        <f>H!H6</f>
        <v>17.005399717803115</v>
      </c>
      <c r="L260" s="475">
        <f>'NH4'!H6</f>
        <v>6.2547197218767874</v>
      </c>
      <c r="M260" s="475">
        <f>Na!H6</f>
        <v>3.5781559217550885</v>
      </c>
      <c r="N260" s="475">
        <f>K!H6</f>
        <v>0.25109469997461714</v>
      </c>
      <c r="O260" s="475">
        <f>Mg!H6</f>
        <v>0.39794313783959712</v>
      </c>
      <c r="P260" s="472">
        <f>Ca!H6</f>
        <v>0.37600324111253797</v>
      </c>
      <c r="Q260" s="476">
        <f t="shared" si="545"/>
        <v>0.3645419460981249</v>
      </c>
      <c r="R260" s="473">
        <f t="shared" si="546"/>
        <v>21.886157875073021</v>
      </c>
      <c r="S260" s="475">
        <f t="shared" si="547"/>
        <v>28.637262819313882</v>
      </c>
      <c r="T260" s="475">
        <f t="shared" si="548"/>
        <v>22.250699821171146</v>
      </c>
      <c r="U260" s="475">
        <f t="shared" si="549"/>
        <v>13.362327513566202</v>
      </c>
      <c r="V260" s="475">
        <f t="shared" si="550"/>
        <v>12.550243057012791</v>
      </c>
      <c r="W260" s="472">
        <f t="shared" si="551"/>
        <v>3.1175961987867686</v>
      </c>
      <c r="X260" s="477">
        <f t="shared" si="552"/>
        <v>304.71070872825004</v>
      </c>
      <c r="Y260" s="478">
        <f t="shared" ref="Y260:AA260" si="589">H260*$E260/1000</f>
        <v>2.4226371824526201</v>
      </c>
      <c r="Z260" s="478">
        <f t="shared" si="589"/>
        <v>0.67858770915832733</v>
      </c>
      <c r="AA260" s="478">
        <f t="shared" si="589"/>
        <v>1.1450846033883035</v>
      </c>
      <c r="AB260" s="478">
        <f t="shared" ref="AB260:AF260" si="590">L260*$E260/1000</f>
        <v>1.9058800793496389</v>
      </c>
      <c r="AC260" s="478">
        <f t="shared" si="590"/>
        <v>1.0903024268581778</v>
      </c>
      <c r="AD260" s="478">
        <f t="shared" si="590"/>
        <v>7.6511243987172892E-2</v>
      </c>
      <c r="AE260" s="478">
        <f t="shared" si="590"/>
        <v>0.12125753556464733</v>
      </c>
      <c r="AF260" s="478">
        <f t="shared" si="590"/>
        <v>0.11457221408352052</v>
      </c>
      <c r="AG260" s="479">
        <f t="shared" si="555"/>
        <v>5.1817274002189704</v>
      </c>
      <c r="AH260" s="480"/>
      <c r="AI260" s="459">
        <f t="shared" si="556"/>
        <v>50.5234206943869</v>
      </c>
      <c r="AJ260" s="301"/>
      <c r="AK260" s="301"/>
    </row>
    <row r="261" spans="1:37" ht="12.75" hidden="1" customHeight="1">
      <c r="A261" s="447">
        <v>258</v>
      </c>
      <c r="B261" s="460">
        <v>9</v>
      </c>
      <c r="C261" s="483">
        <v>3</v>
      </c>
      <c r="D261" s="472">
        <f>測定日数!H7</f>
        <v>35</v>
      </c>
      <c r="E261" s="473">
        <f>mm!H7</f>
        <v>178.98089171974522</v>
      </c>
      <c r="F261" s="474">
        <f>pH!H7</f>
        <v>4.4817599694226207</v>
      </c>
      <c r="G261" s="474">
        <f>EC!H7</f>
        <v>2.4051850533807828</v>
      </c>
      <c r="H261" s="475">
        <f>'SO4'!H7</f>
        <v>23.18560943060498</v>
      </c>
      <c r="I261" s="475">
        <f>'NO3'!H7</f>
        <v>7.8664906440133171</v>
      </c>
      <c r="J261" s="475">
        <f>Cl!H7</f>
        <v>42.383638928067704</v>
      </c>
      <c r="K261" s="475">
        <f>H!H7</f>
        <v>32.979193479438464</v>
      </c>
      <c r="L261" s="475">
        <f>'NH4'!H7</f>
        <v>17.889976275207594</v>
      </c>
      <c r="M261" s="475">
        <f>Na!H7</f>
        <v>31.495048738975711</v>
      </c>
      <c r="N261" s="475">
        <f>K!H7</f>
        <v>0.63233246261524878</v>
      </c>
      <c r="O261" s="475">
        <f>Mg!H7</f>
        <v>4.2968235139053643</v>
      </c>
      <c r="P261" s="472">
        <f>Ca!H7</f>
        <v>1.9359430604982208</v>
      </c>
      <c r="Q261" s="476">
        <f t="shared" si="545"/>
        <v>0.16795063669841631</v>
      </c>
      <c r="R261" s="473">
        <f t="shared" si="546"/>
        <v>96.62134843329099</v>
      </c>
      <c r="S261" s="475">
        <f t="shared" si="547"/>
        <v>95.462084105044184</v>
      </c>
      <c r="T261" s="475">
        <f t="shared" si="548"/>
        <v>96.789299069989411</v>
      </c>
      <c r="U261" s="475">
        <f t="shared" si="549"/>
        <v>-0.60352124747429492</v>
      </c>
      <c r="V261" s="475">
        <f t="shared" si="550"/>
        <v>-0.69035392257067718</v>
      </c>
      <c r="W261" s="472">
        <f t="shared" si="551"/>
        <v>-2.9626375771872557</v>
      </c>
      <c r="X261" s="477">
        <f t="shared" si="552"/>
        <v>178.98089171974522</v>
      </c>
      <c r="Y261" s="478">
        <f t="shared" ref="Y261:AA261" si="591">H261*$E261/1000</f>
        <v>4.1497810509554141</v>
      </c>
      <c r="Z261" s="478">
        <f t="shared" si="591"/>
        <v>1.4079515101705362</v>
      </c>
      <c r="AA261" s="478">
        <f t="shared" si="591"/>
        <v>7.5858614896732641</v>
      </c>
      <c r="AB261" s="478">
        <f t="shared" ref="AB261:AF261" si="592">L261*$E261/1000</f>
        <v>3.2019639065817413</v>
      </c>
      <c r="AC261" s="478">
        <f t="shared" si="592"/>
        <v>5.6370119080587102</v>
      </c>
      <c r="AD261" s="478">
        <f t="shared" si="592"/>
        <v>0.11317542802221968</v>
      </c>
      <c r="AE261" s="478">
        <f t="shared" si="592"/>
        <v>0.76904930408115113</v>
      </c>
      <c r="AF261" s="478">
        <f t="shared" si="592"/>
        <v>0.34649681528662424</v>
      </c>
      <c r="AG261" s="479">
        <f t="shared" si="555"/>
        <v>5.9026454571479032</v>
      </c>
      <c r="AH261" s="480"/>
      <c r="AI261" s="459">
        <f t="shared" si="556"/>
        <v>192.08343253833516</v>
      </c>
      <c r="AJ261" s="301"/>
      <c r="AK261" s="301"/>
    </row>
    <row r="262" spans="1:37" ht="12.75" hidden="1" customHeight="1">
      <c r="A262" s="447">
        <v>259</v>
      </c>
      <c r="B262" s="460">
        <v>9</v>
      </c>
      <c r="C262" s="483">
        <v>4</v>
      </c>
      <c r="D262" s="472">
        <f>測定日数!H8</f>
        <v>35</v>
      </c>
      <c r="E262" s="473">
        <f>mm!H8</f>
        <v>253.8001273074475</v>
      </c>
      <c r="F262" s="474">
        <f>pH!H8</f>
        <v>5.28</v>
      </c>
      <c r="G262" s="474">
        <f>EC!H8</f>
        <v>0.92400000000000004</v>
      </c>
      <c r="H262" s="475">
        <f>'SO4'!H8</f>
        <v>12.8</v>
      </c>
      <c r="I262" s="475">
        <f>'NO3'!H8</f>
        <v>5.5</v>
      </c>
      <c r="J262" s="475">
        <f>Cl!H8</f>
        <v>14.8</v>
      </c>
      <c r="K262" s="475">
        <f>H!H8</f>
        <v>5.2480746024977236</v>
      </c>
      <c r="L262" s="475">
        <f>'NH4'!H8</f>
        <v>9.1999999999999993</v>
      </c>
      <c r="M262" s="475">
        <f>Na!H8</f>
        <v>14.6</v>
      </c>
      <c r="N262" s="475">
        <f>K!H8</f>
        <v>1</v>
      </c>
      <c r="O262" s="475">
        <f>Mg!H8</f>
        <v>2.1</v>
      </c>
      <c r="P262" s="472">
        <f>Ca!H8</f>
        <v>1.4</v>
      </c>
      <c r="Q262" s="476">
        <f t="shared" si="545"/>
        <v>1.0554111673709483</v>
      </c>
      <c r="R262" s="473">
        <f t="shared" si="546"/>
        <v>45.900000000000006</v>
      </c>
      <c r="S262" s="475">
        <f t="shared" si="547"/>
        <v>37.048074602497721</v>
      </c>
      <c r="T262" s="475">
        <f t="shared" si="548"/>
        <v>46.955411167370954</v>
      </c>
      <c r="U262" s="475">
        <f t="shared" si="549"/>
        <v>-10.671646617383614</v>
      </c>
      <c r="V262" s="475">
        <f t="shared" si="550"/>
        <v>-11.793958874533882</v>
      </c>
      <c r="W262" s="472">
        <f t="shared" si="551"/>
        <v>-11.876585287568771</v>
      </c>
      <c r="X262" s="477">
        <f t="shared" si="552"/>
        <v>253.8001273074475</v>
      </c>
      <c r="Y262" s="478">
        <f t="shared" ref="Y262:AA262" si="593">H262*$E262/1000</f>
        <v>3.2486416295353284</v>
      </c>
      <c r="Z262" s="478">
        <f t="shared" si="593"/>
        <v>1.3959007001909614</v>
      </c>
      <c r="AA262" s="478">
        <f t="shared" si="593"/>
        <v>3.756241884150223</v>
      </c>
      <c r="AB262" s="478">
        <f t="shared" ref="AB262:AF262" si="594">L262*$E262/1000</f>
        <v>2.334961171228517</v>
      </c>
      <c r="AC262" s="478">
        <f t="shared" si="594"/>
        <v>3.7054818586887333</v>
      </c>
      <c r="AD262" s="478">
        <f t="shared" si="594"/>
        <v>0.2538001273074475</v>
      </c>
      <c r="AE262" s="478">
        <f t="shared" si="594"/>
        <v>0.53298026734563975</v>
      </c>
      <c r="AF262" s="478">
        <f t="shared" si="594"/>
        <v>0.35532017823042644</v>
      </c>
      <c r="AG262" s="479">
        <f t="shared" si="555"/>
        <v>1.3319620022329042</v>
      </c>
      <c r="AH262" s="480"/>
      <c r="AI262" s="459">
        <f t="shared" si="556"/>
        <v>82.948074602497726</v>
      </c>
      <c r="AJ262" s="301"/>
      <c r="AK262" s="301"/>
    </row>
    <row r="263" spans="1:37" ht="12.75" hidden="1" customHeight="1">
      <c r="A263" s="447">
        <v>260</v>
      </c>
      <c r="B263" s="460">
        <v>9</v>
      </c>
      <c r="C263" s="483">
        <v>5</v>
      </c>
      <c r="D263" s="472">
        <f>測定日数!H9</f>
        <v>0</v>
      </c>
      <c r="E263" s="481"/>
      <c r="F263" s="474"/>
      <c r="G263" s="474"/>
      <c r="H263" s="475"/>
      <c r="I263" s="475"/>
      <c r="J263" s="475"/>
      <c r="K263" s="475"/>
      <c r="L263" s="475"/>
      <c r="M263" s="475"/>
      <c r="N263" s="475"/>
      <c r="O263" s="475"/>
      <c r="P263" s="472"/>
      <c r="Q263" s="476"/>
      <c r="R263" s="473"/>
      <c r="S263" s="475"/>
      <c r="T263" s="475"/>
      <c r="U263" s="475"/>
      <c r="V263" s="475"/>
      <c r="W263" s="472"/>
      <c r="X263" s="477"/>
      <c r="Y263" s="478"/>
      <c r="Z263" s="478"/>
      <c r="AA263" s="478"/>
      <c r="AB263" s="478"/>
      <c r="AC263" s="478"/>
      <c r="AD263" s="478"/>
      <c r="AE263" s="478"/>
      <c r="AF263" s="478"/>
      <c r="AG263" s="479"/>
      <c r="AH263" s="480"/>
      <c r="AI263" s="459"/>
      <c r="AJ263" s="301"/>
      <c r="AK263" s="301"/>
    </row>
    <row r="264" spans="1:37" ht="12.75" hidden="1" customHeight="1">
      <c r="A264" s="447">
        <v>261</v>
      </c>
      <c r="B264" s="460">
        <v>9</v>
      </c>
      <c r="C264" s="483">
        <v>6</v>
      </c>
      <c r="D264" s="472">
        <f>測定日数!H10</f>
        <v>35</v>
      </c>
      <c r="E264" s="473">
        <f>mm!H10</f>
        <v>249.4</v>
      </c>
      <c r="F264" s="474">
        <f>pH!H10</f>
        <v>4.4253379926950842</v>
      </c>
      <c r="G264" s="474">
        <f>EC!H10</f>
        <v>2.15</v>
      </c>
      <c r="H264" s="475">
        <f>'SO4'!H10</f>
        <v>23.634015745638791</v>
      </c>
      <c r="I264" s="475">
        <f>'NO3'!H10</f>
        <v>7.9351060510068541</v>
      </c>
      <c r="J264" s="475">
        <f>Cl!H10</f>
        <v>20.87609212745285</v>
      </c>
      <c r="K264" s="475">
        <f>H!H10</f>
        <v>37.554502000958344</v>
      </c>
      <c r="L264" s="475">
        <f>'NH4'!H10</f>
        <v>13.016308319567852</v>
      </c>
      <c r="M264" s="475">
        <f>Na!H10</f>
        <v>15.547408953301757</v>
      </c>
      <c r="N264" s="475">
        <f>K!H10</f>
        <v>0.34747906484514235</v>
      </c>
      <c r="O264" s="475">
        <f>Mg!H10</f>
        <v>2.0301180446239697</v>
      </c>
      <c r="P264" s="472">
        <f>Ca!H10</f>
        <v>1.736978528908502</v>
      </c>
      <c r="Q264" s="476">
        <f t="shared" ref="Q264:Q292" si="595">1.24*10^(F264-5.35)</f>
        <v>0.14748901589829636</v>
      </c>
      <c r="R264" s="473">
        <f t="shared" ref="R264:R292" si="596">SUM(H264:J264)+H264</f>
        <v>76.079229669737288</v>
      </c>
      <c r="S264" s="475">
        <f t="shared" ref="S264:S292" si="597">SUM(K264:P264)+O264+P264</f>
        <v>73.999891485738061</v>
      </c>
      <c r="T264" s="475">
        <f t="shared" ref="T264:T292" si="598">SUM(H264:J264,Q264)+H264</f>
        <v>76.226718685635575</v>
      </c>
      <c r="U264" s="475">
        <f t="shared" ref="U264:U292" si="599">(S264-R264)/(R264+S264)*100</f>
        <v>-1.3854946430857118</v>
      </c>
      <c r="V264" s="475">
        <f t="shared" ref="V264:V292" si="600">(S264-T264)/(S264+T264)*100</f>
        <v>-1.4823120866251469</v>
      </c>
      <c r="W264" s="472">
        <f t="shared" ref="W264:W292" si="601">100*((349.7*10^(2-F264)+(80*2*H264+71.5*I264+76.3*J264+73.5*L264+50.1*M264+73.5*N264+59.8*2*P264+53.3*2*O264)/10000)-G264)/((349.7*10^(2-F264)+(80*2*H264+71.5*I264+76.3*J264+73.5*L264+50.1*M264+73.5*N264+59.8*2*P264+53.3*2*O264)/10000)+G264)</f>
        <v>-0.56180240552105531</v>
      </c>
      <c r="X264" s="477">
        <f t="shared" ref="X264:X292" si="602">E264</f>
        <v>249.4</v>
      </c>
      <c r="Y264" s="478">
        <f t="shared" ref="Y264:AA264" si="603">H264*$E264/1000</f>
        <v>5.8943235269623147</v>
      </c>
      <c r="Z264" s="478">
        <f t="shared" si="603"/>
        <v>1.9790154491211094</v>
      </c>
      <c r="AA264" s="478">
        <f t="shared" si="603"/>
        <v>5.2064973765867411</v>
      </c>
      <c r="AB264" s="478">
        <f t="shared" ref="AB264:AF264" si="604">L264*$E264/1000</f>
        <v>3.246267294900222</v>
      </c>
      <c r="AC264" s="478">
        <f t="shared" si="604"/>
        <v>3.8775237929534581</v>
      </c>
      <c r="AD264" s="478">
        <f t="shared" si="604"/>
        <v>8.6661278772378503E-2</v>
      </c>
      <c r="AE264" s="478">
        <f t="shared" si="604"/>
        <v>0.50631144032921804</v>
      </c>
      <c r="AF264" s="478">
        <f t="shared" si="604"/>
        <v>0.4332024451097804</v>
      </c>
      <c r="AG264" s="479">
        <f t="shared" ref="AG264:AG292" si="605">K264*$E264/1000</f>
        <v>9.366092799039011</v>
      </c>
      <c r="AH264" s="480"/>
      <c r="AI264" s="459">
        <f t="shared" ref="AI264:AI292" si="606">R264+S264</f>
        <v>150.07912115547535</v>
      </c>
      <c r="AJ264" s="301"/>
      <c r="AK264" s="301"/>
    </row>
    <row r="265" spans="1:37" ht="12.75" hidden="1" customHeight="1">
      <c r="A265" s="447">
        <v>262</v>
      </c>
      <c r="B265" s="460">
        <v>9</v>
      </c>
      <c r="C265" s="483">
        <v>7</v>
      </c>
      <c r="D265" s="472">
        <f>測定日数!H11</f>
        <v>35</v>
      </c>
      <c r="E265" s="473">
        <f>mm!H11</f>
        <v>153.5</v>
      </c>
      <c r="F265" s="474">
        <f>pH!H11</f>
        <v>4.3499999999999996</v>
      </c>
      <c r="G265" s="474">
        <f>EC!H11</f>
        <v>2.76</v>
      </c>
      <c r="H265" s="475">
        <f>'SO4'!H11</f>
        <v>29.4</v>
      </c>
      <c r="I265" s="475">
        <f>'NO3'!H11</f>
        <v>16.2</v>
      </c>
      <c r="J265" s="475">
        <f>Cl!H11</f>
        <v>47</v>
      </c>
      <c r="K265" s="475">
        <f>H!H11</f>
        <v>44.668359215096359</v>
      </c>
      <c r="L265" s="475">
        <f>'NH4'!H11</f>
        <v>13.3</v>
      </c>
      <c r="M265" s="475">
        <f>Na!H11</f>
        <v>41.8</v>
      </c>
      <c r="N265" s="475">
        <f>K!H11</f>
        <v>1.9</v>
      </c>
      <c r="O265" s="475">
        <f>Mg!H11</f>
        <v>5.9</v>
      </c>
      <c r="P265" s="472">
        <f>Ca!H11</f>
        <v>7.8</v>
      </c>
      <c r="Q265" s="476">
        <f t="shared" si="595"/>
        <v>0.124</v>
      </c>
      <c r="R265" s="473">
        <f t="shared" si="596"/>
        <v>122</v>
      </c>
      <c r="S265" s="475">
        <f t="shared" si="597"/>
        <v>129.06835921509636</v>
      </c>
      <c r="T265" s="475">
        <f t="shared" si="598"/>
        <v>122.124</v>
      </c>
      <c r="U265" s="475">
        <f t="shared" si="599"/>
        <v>2.8153126252921141</v>
      </c>
      <c r="V265" s="475">
        <f t="shared" si="600"/>
        <v>2.7645582997808882</v>
      </c>
      <c r="W265" s="472">
        <f t="shared" si="601"/>
        <v>3.903276922691858</v>
      </c>
      <c r="X265" s="477">
        <f t="shared" si="602"/>
        <v>153.5</v>
      </c>
      <c r="Y265" s="478">
        <f t="shared" ref="Y265:AA265" si="607">H265*$E265/1000</f>
        <v>4.5128999999999992</v>
      </c>
      <c r="Z265" s="478">
        <f t="shared" si="607"/>
        <v>2.4866999999999999</v>
      </c>
      <c r="AA265" s="478">
        <f t="shared" si="607"/>
        <v>7.2145000000000001</v>
      </c>
      <c r="AB265" s="478">
        <f t="shared" ref="AB265:AF265" si="608">L265*$E265/1000</f>
        <v>2.04155</v>
      </c>
      <c r="AC265" s="478">
        <f t="shared" si="608"/>
        <v>6.4162999999999997</v>
      </c>
      <c r="AD265" s="478">
        <f t="shared" si="608"/>
        <v>0.29164999999999996</v>
      </c>
      <c r="AE265" s="478">
        <f t="shared" si="608"/>
        <v>0.90565000000000007</v>
      </c>
      <c r="AF265" s="478">
        <f t="shared" si="608"/>
        <v>1.1973</v>
      </c>
      <c r="AG265" s="479">
        <f t="shared" si="605"/>
        <v>6.8565931395172912</v>
      </c>
      <c r="AH265" s="480"/>
      <c r="AI265" s="459">
        <f t="shared" si="606"/>
        <v>251.06835921509636</v>
      </c>
      <c r="AJ265" s="301"/>
      <c r="AK265" s="301"/>
    </row>
    <row r="266" spans="1:37" ht="12.75" hidden="1" customHeight="1">
      <c r="A266" s="447">
        <v>263</v>
      </c>
      <c r="B266" s="460">
        <v>9</v>
      </c>
      <c r="C266" s="483">
        <v>8</v>
      </c>
      <c r="D266" s="472">
        <f>測定日数!H12</f>
        <v>35</v>
      </c>
      <c r="E266" s="473">
        <f>mm!H12</f>
        <v>238.98089171974522</v>
      </c>
      <c r="F266" s="474">
        <f>pH!H12</f>
        <v>5.3220469514342001</v>
      </c>
      <c r="G266" s="474">
        <f>EC!H12</f>
        <v>2.2889045842217488</v>
      </c>
      <c r="H266" s="475">
        <f>'SO4'!H12</f>
        <v>14.931067071795043</v>
      </c>
      <c r="I266" s="475">
        <f>'NO3'!H12</f>
        <v>8.5273113614502378</v>
      </c>
      <c r="J266" s="475">
        <f>Cl!H12</f>
        <v>75.963225789273451</v>
      </c>
      <c r="K266" s="475">
        <f>H!H12</f>
        <v>4.7637948279156221</v>
      </c>
      <c r="L266" s="475">
        <f>'NH4'!H12</f>
        <v>9.1744395285477403</v>
      </c>
      <c r="M266" s="475">
        <f>Na!H12</f>
        <v>64.455135463984419</v>
      </c>
      <c r="N266" s="475">
        <f>K!H12</f>
        <v>1.4223199732521172</v>
      </c>
      <c r="O266" s="475">
        <f>Mg!H12</f>
        <v>6.8287235559416315</v>
      </c>
      <c r="P266" s="472">
        <f>Ca!H12</f>
        <v>2.1345628797974414</v>
      </c>
      <c r="Q266" s="476">
        <f t="shared" si="595"/>
        <v>1.1627025811889256</v>
      </c>
      <c r="R266" s="473">
        <f t="shared" si="596"/>
        <v>114.35267129431378</v>
      </c>
      <c r="S266" s="475">
        <f t="shared" si="597"/>
        <v>97.74226266517806</v>
      </c>
      <c r="T266" s="475">
        <f t="shared" si="598"/>
        <v>115.5153738755027</v>
      </c>
      <c r="U266" s="475">
        <f t="shared" si="599"/>
        <v>-7.8315914100560988</v>
      </c>
      <c r="V266" s="475">
        <f t="shared" si="600"/>
        <v>-8.3341030589234091</v>
      </c>
      <c r="W266" s="472">
        <f t="shared" si="601"/>
        <v>-19.397502474780989</v>
      </c>
      <c r="X266" s="477">
        <f t="shared" si="602"/>
        <v>238.98089171974522</v>
      </c>
      <c r="Y266" s="478">
        <f t="shared" ref="Y266:AA266" si="609">H266*$E266/1000</f>
        <v>3.5682397231449046</v>
      </c>
      <c r="Z266" s="478">
        <f t="shared" si="609"/>
        <v>2.0378644731312923</v>
      </c>
      <c r="AA266" s="478">
        <f t="shared" si="609"/>
        <v>18.153759437028917</v>
      </c>
      <c r="AB266" s="478">
        <f t="shared" ref="AB266:AF266" si="610">L266*$E266/1000</f>
        <v>2.1925157395612178</v>
      </c>
      <c r="AC266" s="478">
        <f t="shared" si="610"/>
        <v>15.403545749099971</v>
      </c>
      <c r="AD266" s="478">
        <f t="shared" si="610"/>
        <v>0.33990729551859516</v>
      </c>
      <c r="AE266" s="478">
        <f t="shared" si="610"/>
        <v>1.6319344447065605</v>
      </c>
      <c r="AF266" s="478">
        <f t="shared" si="610"/>
        <v>0.51011974044585984</v>
      </c>
      <c r="AG266" s="479">
        <f t="shared" si="605"/>
        <v>1.1384559359451856</v>
      </c>
      <c r="AH266" s="480"/>
      <c r="AI266" s="459">
        <f t="shared" si="606"/>
        <v>212.09493395949184</v>
      </c>
      <c r="AJ266" s="301"/>
      <c r="AK266" s="301"/>
    </row>
    <row r="267" spans="1:37" ht="12.75" hidden="1" customHeight="1">
      <c r="A267" s="447">
        <v>264</v>
      </c>
      <c r="B267" s="460">
        <v>9</v>
      </c>
      <c r="C267" s="483">
        <v>9</v>
      </c>
      <c r="D267" s="472">
        <f>測定日数!H13</f>
        <v>35</v>
      </c>
      <c r="E267" s="473">
        <f>mm!H13</f>
        <v>216.82834394904458</v>
      </c>
      <c r="F267" s="474">
        <f>pH!H13</f>
        <v>4.5856364944069492</v>
      </c>
      <c r="G267" s="474">
        <f>EC!H13</f>
        <v>2.6595027326497669</v>
      </c>
      <c r="H267" s="475">
        <f>'SO4'!H13</f>
        <v>19.030590194646479</v>
      </c>
      <c r="I267" s="475">
        <f>'NO3'!H13</f>
        <v>9.2096398945034785</v>
      </c>
      <c r="J267" s="475">
        <f>Cl!H13</f>
        <v>88.993077214888729</v>
      </c>
      <c r="K267" s="475">
        <f>H!H13</f>
        <v>25.963516058453958</v>
      </c>
      <c r="L267" s="475">
        <f>'NH4'!H13</f>
        <v>13.117530125476646</v>
      </c>
      <c r="M267" s="475">
        <f>Na!H13</f>
        <v>76.340279788514437</v>
      </c>
      <c r="N267" s="475">
        <f>K!H13</f>
        <v>1.8931028625417761</v>
      </c>
      <c r="O267" s="475">
        <f>Mg!H13</f>
        <v>8.7075931545266112</v>
      </c>
      <c r="P267" s="472">
        <f>Ca!H13</f>
        <v>2.5044426606343952</v>
      </c>
      <c r="Q267" s="476">
        <f t="shared" si="595"/>
        <v>0.21333306822549714</v>
      </c>
      <c r="R267" s="473">
        <f t="shared" si="596"/>
        <v>136.26389749868517</v>
      </c>
      <c r="S267" s="475">
        <f t="shared" si="597"/>
        <v>139.73850046530882</v>
      </c>
      <c r="T267" s="475">
        <f t="shared" si="598"/>
        <v>136.47723056691066</v>
      </c>
      <c r="U267" s="475">
        <f t="shared" si="599"/>
        <v>1.2589031806444415</v>
      </c>
      <c r="V267" s="475">
        <f t="shared" si="600"/>
        <v>1.1806966555491876</v>
      </c>
      <c r="W267" s="472">
        <f t="shared" si="601"/>
        <v>-1.6557310132146004</v>
      </c>
      <c r="X267" s="477">
        <f t="shared" si="602"/>
        <v>216.82834394904458</v>
      </c>
      <c r="Y267" s="478">
        <f t="shared" ref="Y267:AA267" si="611">H267*$E267/1000</f>
        <v>4.1263713562781223</v>
      </c>
      <c r="Z267" s="478">
        <f t="shared" si="611"/>
        <v>1.9969109666922429</v>
      </c>
      <c r="AA267" s="478">
        <f t="shared" si="611"/>
        <v>19.296221555433775</v>
      </c>
      <c r="AB267" s="478">
        <f t="shared" ref="AB267:AF267" si="612">L267*$E267/1000</f>
        <v>2.8442523338088042</v>
      </c>
      <c r="AC267" s="478">
        <f t="shared" si="612"/>
        <v>16.552736443150305</v>
      </c>
      <c r="AD267" s="478">
        <f t="shared" si="612"/>
        <v>0.4104783586101291</v>
      </c>
      <c r="AE267" s="478">
        <f t="shared" si="612"/>
        <v>1.8880530034780423</v>
      </c>
      <c r="AF267" s="478">
        <f t="shared" si="612"/>
        <v>0.54303415462069493</v>
      </c>
      <c r="AG267" s="479">
        <f t="shared" si="605"/>
        <v>5.629626190048997</v>
      </c>
      <c r="AH267" s="480"/>
      <c r="AI267" s="459">
        <f t="shared" si="606"/>
        <v>276.00239796399399</v>
      </c>
      <c r="AJ267" s="301"/>
      <c r="AK267" s="301"/>
    </row>
    <row r="268" spans="1:37" ht="12.75" hidden="1" customHeight="1">
      <c r="A268" s="447">
        <v>265</v>
      </c>
      <c r="B268" s="460">
        <v>9</v>
      </c>
      <c r="C268" s="483">
        <v>10</v>
      </c>
      <c r="D268" s="472">
        <f>測定日数!H14</f>
        <v>35</v>
      </c>
      <c r="E268" s="473">
        <f>mm!H14</f>
        <v>349.3</v>
      </c>
      <c r="F268" s="474">
        <f>pH!H14</f>
        <v>4.22</v>
      </c>
      <c r="G268" s="474">
        <f>EC!H14</f>
        <v>3.7</v>
      </c>
      <c r="H268" s="475">
        <f>'SO4'!H14</f>
        <v>38.200000000000003</v>
      </c>
      <c r="I268" s="475">
        <f>'NO3'!H14</f>
        <v>16.61</v>
      </c>
      <c r="J268" s="475">
        <f>Cl!H14</f>
        <v>14.95</v>
      </c>
      <c r="K268" s="475">
        <f>H!H14</f>
        <v>60.255958607435822</v>
      </c>
      <c r="L268" s="475">
        <f>'NH4'!H14</f>
        <v>25.5</v>
      </c>
      <c r="M268" s="475">
        <f>Na!H14</f>
        <v>11.31</v>
      </c>
      <c r="N268" s="475">
        <f>K!H14</f>
        <v>1.79</v>
      </c>
      <c r="O268" s="475">
        <f>Mg!H14</f>
        <v>1.23</v>
      </c>
      <c r="P268" s="472">
        <f>Ca!H14</f>
        <v>3.74</v>
      </c>
      <c r="Q268" s="476">
        <f t="shared" si="595"/>
        <v>9.1922469921313782E-2</v>
      </c>
      <c r="R268" s="473">
        <f t="shared" si="596"/>
        <v>107.96000000000001</v>
      </c>
      <c r="S268" s="475">
        <f t="shared" si="597"/>
        <v>108.79595860743582</v>
      </c>
      <c r="T268" s="475">
        <f t="shared" si="598"/>
        <v>108.05192246992132</v>
      </c>
      <c r="U268" s="475">
        <f t="shared" si="599"/>
        <v>0.38566810933664258</v>
      </c>
      <c r="V268" s="475">
        <f t="shared" si="600"/>
        <v>0.34311432226957078</v>
      </c>
      <c r="W268" s="472">
        <f t="shared" si="601"/>
        <v>-6.2261794678094899</v>
      </c>
      <c r="X268" s="477">
        <f t="shared" si="602"/>
        <v>349.3</v>
      </c>
      <c r="Y268" s="478">
        <f t="shared" ref="Y268:AA268" si="613">H268*$E268/1000</f>
        <v>13.343260000000003</v>
      </c>
      <c r="Z268" s="478">
        <f t="shared" si="613"/>
        <v>5.8018729999999996</v>
      </c>
      <c r="AA268" s="478">
        <f t="shared" si="613"/>
        <v>5.222035</v>
      </c>
      <c r="AB268" s="478">
        <f t="shared" ref="AB268:AF268" si="614">L268*$E268/1000</f>
        <v>8.9071499999999997</v>
      </c>
      <c r="AC268" s="478">
        <f t="shared" si="614"/>
        <v>3.950583</v>
      </c>
      <c r="AD268" s="478">
        <f t="shared" si="614"/>
        <v>0.62524700000000011</v>
      </c>
      <c r="AE268" s="478">
        <f t="shared" si="614"/>
        <v>0.42963899999999999</v>
      </c>
      <c r="AF268" s="478">
        <f t="shared" si="614"/>
        <v>1.3063820000000002</v>
      </c>
      <c r="AG268" s="479">
        <f t="shared" si="605"/>
        <v>21.047406341577336</v>
      </c>
      <c r="AH268" s="480"/>
      <c r="AI268" s="459">
        <f t="shared" si="606"/>
        <v>216.75595860743584</v>
      </c>
      <c r="AJ268" s="301"/>
      <c r="AK268" s="301"/>
    </row>
    <row r="269" spans="1:37" ht="12.75" hidden="1" customHeight="1">
      <c r="A269" s="447">
        <v>266</v>
      </c>
      <c r="B269" s="460">
        <v>9</v>
      </c>
      <c r="C269" s="483">
        <v>11</v>
      </c>
      <c r="D269" s="472">
        <f>測定日数!H15</f>
        <v>35</v>
      </c>
      <c r="E269" s="473">
        <f>mm!H15</f>
        <v>229.29936305732483</v>
      </c>
      <c r="F269" s="474">
        <f>pH!H15</f>
        <v>4.34</v>
      </c>
      <c r="G269" s="474">
        <f>EC!H15</f>
        <v>2.6</v>
      </c>
      <c r="H269" s="475">
        <f>'SO4'!H15</f>
        <v>30.085363314595043</v>
      </c>
      <c r="I269" s="475">
        <f>'NO3'!H15</f>
        <v>14.997581035316886</v>
      </c>
      <c r="J269" s="475">
        <f>Cl!H15</f>
        <v>20.874471086036671</v>
      </c>
      <c r="K269" s="475">
        <f>H!H15</f>
        <v>45.70881896148753</v>
      </c>
      <c r="L269" s="475">
        <f>'NH4'!H15</f>
        <v>17.738359201773836</v>
      </c>
      <c r="M269" s="475">
        <f>Na!H15</f>
        <v>19.138755980861244</v>
      </c>
      <c r="N269" s="475">
        <f>K!H15</f>
        <v>1.0230179028132993</v>
      </c>
      <c r="O269" s="475">
        <f>Mg!H15</f>
        <v>2.4671052631578947</v>
      </c>
      <c r="P269" s="472">
        <f>Ca!H15</f>
        <v>2.2455089820359282</v>
      </c>
      <c r="Q269" s="476">
        <f t="shared" si="595"/>
        <v>0.12117741539852057</v>
      </c>
      <c r="R269" s="473">
        <f t="shared" si="596"/>
        <v>96.042778750543647</v>
      </c>
      <c r="S269" s="475">
        <f t="shared" si="597"/>
        <v>93.03418053732355</v>
      </c>
      <c r="T269" s="475">
        <f t="shared" si="598"/>
        <v>96.163956165942167</v>
      </c>
      <c r="U269" s="475">
        <f t="shared" si="599"/>
        <v>-1.5912029813423989</v>
      </c>
      <c r="V269" s="475">
        <f t="shared" si="600"/>
        <v>-1.6542317398861541</v>
      </c>
      <c r="W269" s="472">
        <f t="shared" si="601"/>
        <v>0.63526644182996916</v>
      </c>
      <c r="X269" s="477">
        <f t="shared" si="602"/>
        <v>229.29936305732483</v>
      </c>
      <c r="Y269" s="478">
        <f t="shared" ref="Y269:AA269" si="615">H269*$E269/1000</f>
        <v>6.8985546453848503</v>
      </c>
      <c r="Z269" s="478">
        <f t="shared" si="615"/>
        <v>3.438935778798776</v>
      </c>
      <c r="AA269" s="478">
        <f t="shared" si="615"/>
        <v>4.7865029241867525</v>
      </c>
      <c r="AB269" s="478">
        <f t="shared" ref="AB269:AF269" si="616">L269*$E269/1000</f>
        <v>4.0673944666487776</v>
      </c>
      <c r="AC269" s="478">
        <f t="shared" si="616"/>
        <v>4.3885045561210489</v>
      </c>
      <c r="AD269" s="478">
        <f t="shared" si="616"/>
        <v>0.23457735351132977</v>
      </c>
      <c r="AE269" s="478">
        <f t="shared" si="616"/>
        <v>0.56570566543747891</v>
      </c>
      <c r="AF269" s="478">
        <f t="shared" si="616"/>
        <v>0.51489377932034019</v>
      </c>
      <c r="AG269" s="479">
        <f t="shared" si="605"/>
        <v>10.481003073971662</v>
      </c>
      <c r="AH269" s="480"/>
      <c r="AI269" s="459">
        <f t="shared" si="606"/>
        <v>189.0769592878672</v>
      </c>
      <c r="AJ269" s="301"/>
      <c r="AK269" s="301"/>
    </row>
    <row r="270" spans="1:37" ht="12.75" hidden="1" customHeight="1">
      <c r="A270" s="447">
        <v>267</v>
      </c>
      <c r="B270" s="460">
        <v>9</v>
      </c>
      <c r="C270" s="483">
        <v>12</v>
      </c>
      <c r="D270" s="472">
        <f>測定日数!H16</f>
        <v>29</v>
      </c>
      <c r="E270" s="473">
        <f>mm!H16</f>
        <v>266.56050955414014</v>
      </c>
      <c r="F270" s="474">
        <f>pH!H16</f>
        <v>5.0727476896869215</v>
      </c>
      <c r="G270" s="474">
        <f>EC!H16</f>
        <v>1.2867777777777778</v>
      </c>
      <c r="H270" s="475">
        <f>'SO4'!H16</f>
        <v>23.615641458656246</v>
      </c>
      <c r="I270" s="475">
        <f>'NO3'!H16</f>
        <v>14.167368465062388</v>
      </c>
      <c r="J270" s="475">
        <f>Cl!H16</f>
        <v>10.499921642375805</v>
      </c>
      <c r="K270" s="475">
        <f>H!H16</f>
        <v>8.4577006607835816</v>
      </c>
      <c r="L270" s="475">
        <f>'NH4'!H16</f>
        <v>42.067011579206714</v>
      </c>
      <c r="M270" s="475">
        <f>Na!H16</f>
        <v>7.8939313389074179</v>
      </c>
      <c r="N270" s="475">
        <f>K!H16</f>
        <v>2.1881216254617795</v>
      </c>
      <c r="O270" s="475">
        <f>Mg!H16</f>
        <v>4.6639231824417022</v>
      </c>
      <c r="P270" s="472">
        <f>Ca!H16</f>
        <v>2.3194352036667407</v>
      </c>
      <c r="Q270" s="476">
        <f t="shared" si="595"/>
        <v>0.65489153196854655</v>
      </c>
      <c r="R270" s="473">
        <f t="shared" si="596"/>
        <v>71.898573024750689</v>
      </c>
      <c r="S270" s="475">
        <f t="shared" si="597"/>
        <v>74.573481976576389</v>
      </c>
      <c r="T270" s="475">
        <f t="shared" si="598"/>
        <v>72.553464556719234</v>
      </c>
      <c r="U270" s="475">
        <f t="shared" si="599"/>
        <v>1.8262247715453053</v>
      </c>
      <c r="V270" s="475">
        <f t="shared" si="600"/>
        <v>1.3729758330843995</v>
      </c>
      <c r="W270" s="472">
        <f t="shared" si="601"/>
        <v>0.40753492946095837</v>
      </c>
      <c r="X270" s="477">
        <f t="shared" si="602"/>
        <v>266.56050955414014</v>
      </c>
      <c r="Y270" s="478">
        <f t="shared" ref="Y270:AA270" si="617">H270*$E270/1000</f>
        <v>6.2949974206672863</v>
      </c>
      <c r="Z270" s="478">
        <f t="shared" si="617"/>
        <v>3.7764609570882866</v>
      </c>
      <c r="AA270" s="478">
        <f t="shared" si="617"/>
        <v>2.7988644632702386</v>
      </c>
      <c r="AB270" s="478">
        <f t="shared" ref="AB270:AF270" si="618">L270*$E270/1000</f>
        <v>11.213404041973256</v>
      </c>
      <c r="AC270" s="478">
        <f t="shared" si="618"/>
        <v>2.104210360084557</v>
      </c>
      <c r="AD270" s="478">
        <f t="shared" si="618"/>
        <v>0.5832668154495253</v>
      </c>
      <c r="AE270" s="478">
        <f t="shared" si="618"/>
        <v>1.2432177400330269</v>
      </c>
      <c r="AF270" s="478">
        <f t="shared" si="618"/>
        <v>0.61826982976721723</v>
      </c>
      <c r="AG270" s="479">
        <f t="shared" si="605"/>
        <v>2.254488997794859</v>
      </c>
      <c r="AH270" s="480"/>
      <c r="AI270" s="459">
        <f t="shared" si="606"/>
        <v>146.47205500132708</v>
      </c>
      <c r="AJ270" s="301"/>
      <c r="AK270" s="301"/>
    </row>
    <row r="271" spans="1:37" ht="12.75" hidden="1" customHeight="1">
      <c r="A271" s="447">
        <v>268</v>
      </c>
      <c r="B271" s="460">
        <v>9</v>
      </c>
      <c r="C271" s="483">
        <v>14</v>
      </c>
      <c r="D271" s="472">
        <f>測定日数!H18</f>
        <v>35</v>
      </c>
      <c r="E271" s="473">
        <f>mm!H18</f>
        <v>240.04140127388536</v>
      </c>
      <c r="F271" s="474">
        <f>pH!H18</f>
        <v>4.3</v>
      </c>
      <c r="G271" s="474">
        <f>EC!H18</f>
        <v>2.66</v>
      </c>
      <c r="H271" s="475">
        <f>'SO4'!H18</f>
        <v>28.83614407661878</v>
      </c>
      <c r="I271" s="475">
        <f>'NO3'!H18</f>
        <v>17.255281406224803</v>
      </c>
      <c r="J271" s="475">
        <f>Cl!H18</f>
        <v>15.796897038081806</v>
      </c>
      <c r="K271" s="475">
        <f>H!H18</f>
        <v>50.118723362727259</v>
      </c>
      <c r="L271" s="475">
        <f>'NH4'!H18</f>
        <v>24.390243902439025</v>
      </c>
      <c r="M271" s="475">
        <f>Na!H18</f>
        <v>7.8363082281236398</v>
      </c>
      <c r="N271" s="475">
        <f>K!H18</f>
        <v>0.51150895140664954</v>
      </c>
      <c r="O271" s="475">
        <f>Mg!H18</f>
        <v>1.2345679012345678</v>
      </c>
      <c r="P271" s="472">
        <f>Ca!H18</f>
        <v>2.7445109780439121</v>
      </c>
      <c r="Q271" s="476">
        <f t="shared" si="595"/>
        <v>0.11051511632858448</v>
      </c>
      <c r="R271" s="473">
        <f t="shared" si="596"/>
        <v>90.724466597544165</v>
      </c>
      <c r="S271" s="475">
        <f t="shared" si="597"/>
        <v>90.814942203253537</v>
      </c>
      <c r="T271" s="475">
        <f t="shared" si="598"/>
        <v>90.83498171387275</v>
      </c>
      <c r="U271" s="475">
        <f t="shared" si="599"/>
        <v>4.9837997329081597E-2</v>
      </c>
      <c r="V271" s="475">
        <f t="shared" si="600"/>
        <v>-1.1031940001447981E-2</v>
      </c>
      <c r="W271" s="472">
        <f t="shared" si="601"/>
        <v>1.2292187203099048</v>
      </c>
      <c r="X271" s="477">
        <f t="shared" si="602"/>
        <v>240.04140127388536</v>
      </c>
      <c r="Y271" s="478">
        <f t="shared" ref="Y271:AA271" si="619">H271*$E271/1000</f>
        <v>6.921868431487221</v>
      </c>
      <c r="Z271" s="478">
        <f t="shared" si="619"/>
        <v>4.1419819281254204</v>
      </c>
      <c r="AA271" s="478">
        <f t="shared" si="619"/>
        <v>3.7919093008004454</v>
      </c>
      <c r="AB271" s="478">
        <f t="shared" ref="AB271:AF271" si="620">L271*$E271/1000</f>
        <v>5.8546683237533017</v>
      </c>
      <c r="AC271" s="478">
        <f t="shared" si="620"/>
        <v>1.8810384078928761</v>
      </c>
      <c r="AD271" s="478">
        <f t="shared" si="620"/>
        <v>0.12278332545978789</v>
      </c>
      <c r="AE271" s="478">
        <f t="shared" si="620"/>
        <v>0.29634740898010536</v>
      </c>
      <c r="AF271" s="478">
        <f t="shared" si="620"/>
        <v>0.65879626098122235</v>
      </c>
      <c r="AG271" s="479">
        <f t="shared" si="605"/>
        <v>12.030568586047268</v>
      </c>
      <c r="AH271" s="480"/>
      <c r="AI271" s="459">
        <f t="shared" si="606"/>
        <v>181.5394088007977</v>
      </c>
      <c r="AJ271" s="301"/>
      <c r="AK271" s="301"/>
    </row>
    <row r="272" spans="1:37" ht="12.75" hidden="1" customHeight="1">
      <c r="A272" s="447">
        <v>269</v>
      </c>
      <c r="B272" s="460">
        <v>9</v>
      </c>
      <c r="C272" s="483">
        <v>15</v>
      </c>
      <c r="D272" s="472">
        <f>測定日数!H19</f>
        <v>31</v>
      </c>
      <c r="E272" s="473">
        <f>mm!H19</f>
        <v>211.14649681528661</v>
      </c>
      <c r="F272" s="474">
        <f>pH!H19</f>
        <v>4.4400000000000004</v>
      </c>
      <c r="G272" s="474">
        <f>EC!H19</f>
        <v>2.79</v>
      </c>
      <c r="H272" s="475">
        <f>'SO4'!H19</f>
        <v>32.872647651606137</v>
      </c>
      <c r="I272" s="475">
        <f>'NO3'!H19</f>
        <v>12.695151118713355</v>
      </c>
      <c r="J272" s="475">
        <f>Cl!H19</f>
        <v>28.244832251141446</v>
      </c>
      <c r="K272" s="475">
        <f>H!H19</f>
        <v>36.307805477010106</v>
      </c>
      <c r="L272" s="475">
        <f>'NH4'!H19</f>
        <v>22.435184829876906</v>
      </c>
      <c r="M272" s="475">
        <f>Na!H19</f>
        <v>6.6000058151073411</v>
      </c>
      <c r="N272" s="475">
        <f>K!H19</f>
        <v>1.3307757885763001</v>
      </c>
      <c r="O272" s="475">
        <f>Mg!H19</f>
        <v>2.6403631739824975</v>
      </c>
      <c r="P272" s="472">
        <f>Ca!H19</f>
        <v>7.1101962741184304</v>
      </c>
      <c r="Q272" s="476">
        <f t="shared" si="595"/>
        <v>0.15255332758073556</v>
      </c>
      <c r="R272" s="473">
        <f t="shared" si="596"/>
        <v>106.68527867306707</v>
      </c>
      <c r="S272" s="475">
        <f t="shared" si="597"/>
        <v>86.17489080677251</v>
      </c>
      <c r="T272" s="475">
        <f t="shared" si="598"/>
        <v>106.83783200064781</v>
      </c>
      <c r="U272" s="475">
        <f t="shared" si="599"/>
        <v>-10.634849031613339</v>
      </c>
      <c r="V272" s="475">
        <f t="shared" si="600"/>
        <v>-10.7054814280258</v>
      </c>
      <c r="W272" s="472">
        <f t="shared" si="601"/>
        <v>-7.0430740251759518</v>
      </c>
      <c r="X272" s="477">
        <f t="shared" si="602"/>
        <v>211.14649681528661</v>
      </c>
      <c r="Y272" s="478">
        <f t="shared" ref="Y272:AA272" si="621">H272*$E272/1000</f>
        <v>6.9409443926798939</v>
      </c>
      <c r="Z272" s="478">
        <f t="shared" si="621"/>
        <v>2.6805366852569916</v>
      </c>
      <c r="AA272" s="478">
        <f t="shared" si="621"/>
        <v>5.9637973829639419</v>
      </c>
      <c r="AB272" s="478">
        <f t="shared" ref="AB272:AF272" si="622">L272*$E272/1000</f>
        <v>4.7371106822319708</v>
      </c>
      <c r="AC272" s="478">
        <f t="shared" si="622"/>
        <v>1.3935681068204353</v>
      </c>
      <c r="AD272" s="478">
        <f t="shared" si="622"/>
        <v>0.28098864580448629</v>
      </c>
      <c r="AE272" s="478">
        <f t="shared" si="622"/>
        <v>0.55750343450649542</v>
      </c>
      <c r="AF272" s="478">
        <f t="shared" si="622"/>
        <v>1.50129303494921</v>
      </c>
      <c r="AG272" s="479">
        <f t="shared" si="605"/>
        <v>7.6662659335215606</v>
      </c>
      <c r="AH272" s="480"/>
      <c r="AI272" s="459">
        <f t="shared" si="606"/>
        <v>192.86016947983958</v>
      </c>
      <c r="AJ272" s="301"/>
      <c r="AK272" s="301"/>
    </row>
    <row r="273" spans="1:37" ht="12.75" hidden="1" customHeight="1">
      <c r="A273" s="447">
        <v>270</v>
      </c>
      <c r="B273" s="460">
        <v>9</v>
      </c>
      <c r="C273" s="483">
        <v>16</v>
      </c>
      <c r="D273" s="472">
        <f>測定日数!H20</f>
        <v>28</v>
      </c>
      <c r="E273" s="473">
        <f>mm!H20</f>
        <v>210.19108280254778</v>
      </c>
      <c r="F273" s="474">
        <f>pH!H20</f>
        <v>4.3</v>
      </c>
      <c r="G273" s="474">
        <f>EC!H20</f>
        <v>2.9</v>
      </c>
      <c r="H273" s="475">
        <f>'SO4'!H20</f>
        <v>27.355124831964584</v>
      </c>
      <c r="I273" s="475">
        <f>'NO3'!H20</f>
        <v>7.6955462487756536</v>
      </c>
      <c r="J273" s="475">
        <f>Cl!H20</f>
        <v>57.861507849821386</v>
      </c>
      <c r="K273" s="475">
        <f>H!H20</f>
        <v>50.118723362727259</v>
      </c>
      <c r="L273" s="475">
        <f>'NH4'!H20</f>
        <v>2.4778270509977829</v>
      </c>
      <c r="M273" s="475">
        <f>Na!H20</f>
        <v>34.438474838503396</v>
      </c>
      <c r="N273" s="475">
        <f>K!H20</f>
        <v>1.3307757885763001</v>
      </c>
      <c r="O273" s="475">
        <f>Mg!H20</f>
        <v>4.6975530526082938</v>
      </c>
      <c r="P273" s="472">
        <f>Ca!H20</f>
        <v>3.36768130405855</v>
      </c>
      <c r="Q273" s="476">
        <f t="shared" si="595"/>
        <v>0.11051511632858448</v>
      </c>
      <c r="R273" s="473">
        <f t="shared" si="596"/>
        <v>120.26730376252621</v>
      </c>
      <c r="S273" s="475">
        <f t="shared" si="597"/>
        <v>104.49626975413844</v>
      </c>
      <c r="T273" s="475">
        <f t="shared" si="598"/>
        <v>120.3778188788548</v>
      </c>
      <c r="U273" s="475">
        <f t="shared" si="599"/>
        <v>-7.0167215094657935</v>
      </c>
      <c r="V273" s="475">
        <f t="shared" si="600"/>
        <v>-7.0624184499246203</v>
      </c>
      <c r="W273" s="472">
        <f t="shared" si="601"/>
        <v>1.3223416594751654</v>
      </c>
      <c r="X273" s="477">
        <f t="shared" si="602"/>
        <v>210.19108280254778</v>
      </c>
      <c r="Y273" s="478">
        <f t="shared" ref="Y273:AA273" si="623">H273*$E273/1000</f>
        <v>5.7498033086294988</v>
      </c>
      <c r="Z273" s="478">
        <f t="shared" si="623"/>
        <v>1.6175351987872393</v>
      </c>
      <c r="AA273" s="478">
        <f t="shared" si="623"/>
        <v>12.161972987542077</v>
      </c>
      <c r="AB273" s="478">
        <f t="shared" ref="AB273:AF273" si="624">L273*$E273/1000</f>
        <v>0.5208171508466678</v>
      </c>
      <c r="AC273" s="478">
        <f t="shared" si="624"/>
        <v>7.2386603163733252</v>
      </c>
      <c r="AD273" s="478">
        <f t="shared" si="624"/>
        <v>0.27971720396826694</v>
      </c>
      <c r="AE273" s="478">
        <f t="shared" si="624"/>
        <v>0.98738376265015093</v>
      </c>
      <c r="AF273" s="478">
        <f t="shared" si="624"/>
        <v>0.70785657983396277</v>
      </c>
      <c r="AG273" s="479">
        <f t="shared" si="605"/>
        <v>10.534508732292991</v>
      </c>
      <c r="AH273" s="480"/>
      <c r="AI273" s="459">
        <f t="shared" si="606"/>
        <v>224.76357351666465</v>
      </c>
      <c r="AJ273" s="301"/>
      <c r="AK273" s="301"/>
    </row>
    <row r="274" spans="1:37" ht="12.75" hidden="1" customHeight="1">
      <c r="A274" s="447">
        <v>271</v>
      </c>
      <c r="B274" s="460">
        <v>9</v>
      </c>
      <c r="C274" s="483">
        <v>17</v>
      </c>
      <c r="D274" s="472">
        <f>測定日数!H21</f>
        <v>35</v>
      </c>
      <c r="E274" s="473">
        <f>mm!H21</f>
        <v>229.49044585987258</v>
      </c>
      <c r="F274" s="474">
        <f>pH!H21</f>
        <v>4.4800000000000004</v>
      </c>
      <c r="G274" s="474">
        <f>EC!H21</f>
        <v>2.06</v>
      </c>
      <c r="H274" s="475">
        <f>'SO4'!H21</f>
        <v>26.8</v>
      </c>
      <c r="I274" s="475">
        <f>'NO3'!H21</f>
        <v>3.51</v>
      </c>
      <c r="J274" s="475">
        <f>Cl!H21</f>
        <v>27.9</v>
      </c>
      <c r="K274" s="475">
        <f>H!H21</f>
        <v>33.113112148259084</v>
      </c>
      <c r="L274" s="475">
        <f>'NH4'!H21</f>
        <v>17.8</v>
      </c>
      <c r="M274" s="475">
        <f>Na!H21</f>
        <v>18.3</v>
      </c>
      <c r="N274" s="475">
        <f>K!H21</f>
        <v>0.9</v>
      </c>
      <c r="O274" s="475">
        <f>Mg!H21</f>
        <v>3.36</v>
      </c>
      <c r="P274" s="472">
        <f>Ca!H21</f>
        <v>2.04</v>
      </c>
      <c r="Q274" s="476">
        <f t="shared" si="595"/>
        <v>0.16727139744136532</v>
      </c>
      <c r="R274" s="473">
        <f t="shared" si="596"/>
        <v>85.01</v>
      </c>
      <c r="S274" s="475">
        <f t="shared" si="597"/>
        <v>80.913112148259103</v>
      </c>
      <c r="T274" s="475">
        <f t="shared" si="598"/>
        <v>85.177271397441373</v>
      </c>
      <c r="U274" s="475">
        <f t="shared" si="599"/>
        <v>-2.4691483896952011</v>
      </c>
      <c r="V274" s="475">
        <f t="shared" si="600"/>
        <v>-2.5673727509991382</v>
      </c>
      <c r="W274" s="472">
        <f t="shared" si="601"/>
        <v>1.2956865355162415</v>
      </c>
      <c r="X274" s="477">
        <f t="shared" si="602"/>
        <v>229.49044585987258</v>
      </c>
      <c r="Y274" s="478">
        <f t="shared" ref="Y274:AA274" si="625">H274*$E274/1000</f>
        <v>6.1503439490445855</v>
      </c>
      <c r="Z274" s="478">
        <f t="shared" si="625"/>
        <v>0.80551146496815274</v>
      </c>
      <c r="AA274" s="478">
        <f t="shared" si="625"/>
        <v>6.4027834394904453</v>
      </c>
      <c r="AB274" s="478">
        <f t="shared" ref="AB274:AF274" si="626">L274*$E274/1000</f>
        <v>4.0849299363057323</v>
      </c>
      <c r="AC274" s="478">
        <f t="shared" si="626"/>
        <v>4.1996751592356683</v>
      </c>
      <c r="AD274" s="478">
        <f t="shared" si="626"/>
        <v>0.20654140127388532</v>
      </c>
      <c r="AE274" s="478">
        <f t="shared" si="626"/>
        <v>0.77108789808917189</v>
      </c>
      <c r="AF274" s="478">
        <f t="shared" si="626"/>
        <v>0.46816050955414007</v>
      </c>
      <c r="AG274" s="479">
        <f t="shared" si="605"/>
        <v>7.5991428707119404</v>
      </c>
      <c r="AH274" s="480"/>
      <c r="AI274" s="459">
        <f t="shared" si="606"/>
        <v>165.92311214825912</v>
      </c>
      <c r="AJ274" s="301"/>
      <c r="AK274" s="301"/>
    </row>
    <row r="275" spans="1:37" ht="12.75" hidden="1" customHeight="1">
      <c r="A275" s="447">
        <v>272</v>
      </c>
      <c r="B275" s="460">
        <v>9</v>
      </c>
      <c r="C275" s="483">
        <v>18</v>
      </c>
      <c r="D275" s="472">
        <f>測定日数!H22</f>
        <v>34</v>
      </c>
      <c r="E275" s="473">
        <f>mm!H22</f>
        <v>200</v>
      </c>
      <c r="F275" s="474">
        <f>pH!H22</f>
        <v>4.3322686601195324</v>
      </c>
      <c r="G275" s="474">
        <f>EC!H22</f>
        <v>2.87</v>
      </c>
      <c r="H275" s="475">
        <f>'SO4'!H22</f>
        <v>43.792462845010618</v>
      </c>
      <c r="I275" s="475">
        <f>'NO3'!H22</f>
        <v>36.416632422436827</v>
      </c>
      <c r="J275" s="475">
        <f>Cl!H22</f>
        <v>47.983109587838079</v>
      </c>
      <c r="K275" s="475">
        <f>H!H22</f>
        <v>46.529816507966459</v>
      </c>
      <c r="L275" s="475">
        <f>'NH4'!H22</f>
        <v>61.529933481152995</v>
      </c>
      <c r="M275" s="475">
        <f>Na!H22</f>
        <v>41.649451375236048</v>
      </c>
      <c r="N275" s="475">
        <f>K!H22</f>
        <v>3.836317135549872</v>
      </c>
      <c r="O275" s="475">
        <f>Mg!H22</f>
        <v>4.5267489711934159</v>
      </c>
      <c r="P275" s="472">
        <f>Ca!H22</f>
        <v>20.947630922693268</v>
      </c>
      <c r="Q275" s="476">
        <f t="shared" si="595"/>
        <v>0.11903929476540329</v>
      </c>
      <c r="R275" s="473">
        <f t="shared" si="596"/>
        <v>171.98466770029614</v>
      </c>
      <c r="S275" s="475">
        <f t="shared" si="597"/>
        <v>204.49427828767875</v>
      </c>
      <c r="T275" s="475">
        <f t="shared" si="598"/>
        <v>172.10370699506154</v>
      </c>
      <c r="U275" s="475">
        <f t="shared" si="599"/>
        <v>8.6351736089967162</v>
      </c>
      <c r="V275" s="475">
        <f t="shared" si="600"/>
        <v>8.6008349907393118</v>
      </c>
      <c r="W275" s="472">
        <f t="shared" si="601"/>
        <v>15.739552684527757</v>
      </c>
      <c r="X275" s="477">
        <f t="shared" si="602"/>
        <v>200</v>
      </c>
      <c r="Y275" s="478">
        <f t="shared" ref="Y275:AA275" si="627">H275*$E275/1000</f>
        <v>8.7584925690021223</v>
      </c>
      <c r="Z275" s="478">
        <f t="shared" si="627"/>
        <v>7.2833264844873655</v>
      </c>
      <c r="AA275" s="478">
        <f t="shared" si="627"/>
        <v>9.5966219175676155</v>
      </c>
      <c r="AB275" s="478">
        <f t="shared" ref="AB275:AF275" si="628">L275*$E275/1000</f>
        <v>12.305986696230599</v>
      </c>
      <c r="AC275" s="478">
        <f t="shared" si="628"/>
        <v>8.3298902750472106</v>
      </c>
      <c r="AD275" s="478">
        <f t="shared" si="628"/>
        <v>0.76726342710997442</v>
      </c>
      <c r="AE275" s="478">
        <f t="shared" si="628"/>
        <v>0.90534979423868323</v>
      </c>
      <c r="AF275" s="478">
        <f t="shared" si="628"/>
        <v>4.1895261845386536</v>
      </c>
      <c r="AG275" s="479">
        <f t="shared" si="605"/>
        <v>9.3059633015932928</v>
      </c>
      <c r="AH275" s="480"/>
      <c r="AI275" s="459">
        <f t="shared" si="606"/>
        <v>376.4789459879749</v>
      </c>
      <c r="AJ275" s="301"/>
      <c r="AK275" s="301"/>
    </row>
    <row r="276" spans="1:37" ht="12.75" hidden="1" customHeight="1">
      <c r="A276" s="447">
        <v>273</v>
      </c>
      <c r="B276" s="460">
        <v>9</v>
      </c>
      <c r="C276" s="483">
        <v>19</v>
      </c>
      <c r="D276" s="472">
        <f>測定日数!H23</f>
        <v>35</v>
      </c>
      <c r="E276" s="473">
        <f>mm!H23</f>
        <v>553.5</v>
      </c>
      <c r="F276" s="474">
        <f>pH!H23</f>
        <v>4.24</v>
      </c>
      <c r="G276" s="474">
        <f>EC!H23</f>
        <v>4.0999999999999996</v>
      </c>
      <c r="H276" s="475">
        <f>'SO4'!H23</f>
        <v>31.506282428405314</v>
      </c>
      <c r="I276" s="475">
        <f>'NO3'!H23</f>
        <v>6.4344629685872423</v>
      </c>
      <c r="J276" s="475">
        <f>Cl!H23</f>
        <v>51.49857492624087</v>
      </c>
      <c r="K276" s="475">
        <f>H!H23</f>
        <v>57.543993733715695</v>
      </c>
      <c r="L276" s="475">
        <f>'NH4'!H23</f>
        <v>12.583425725386709</v>
      </c>
      <c r="M276" s="475">
        <f>Na!H23</f>
        <v>15.187476447682418</v>
      </c>
      <c r="N276" s="475">
        <f>K!H23</f>
        <v>0.70200326079433206</v>
      </c>
      <c r="O276" s="475">
        <f>Mg!H23</f>
        <v>1.7304624212995572</v>
      </c>
      <c r="P276" s="472">
        <f>Ca!H23</f>
        <v>3.0603204469092189</v>
      </c>
      <c r="Q276" s="476">
        <f t="shared" si="595"/>
        <v>9.6254642461957904E-2</v>
      </c>
      <c r="R276" s="473">
        <f t="shared" si="596"/>
        <v>120.94560275163875</v>
      </c>
      <c r="S276" s="475">
        <f t="shared" si="597"/>
        <v>95.5984649039967</v>
      </c>
      <c r="T276" s="475">
        <f t="shared" si="598"/>
        <v>121.0418573941007</v>
      </c>
      <c r="U276" s="475">
        <f t="shared" si="599"/>
        <v>-11.705302353491835</v>
      </c>
      <c r="V276" s="475">
        <f t="shared" si="600"/>
        <v>-11.74453223675224</v>
      </c>
      <c r="W276" s="472">
        <f t="shared" si="601"/>
        <v>-12.573346773201603</v>
      </c>
      <c r="X276" s="477">
        <f t="shared" si="602"/>
        <v>553.5</v>
      </c>
      <c r="Y276" s="478">
        <f t="shared" ref="Y276:AA276" si="629">H276*$E276/1000</f>
        <v>17.43872732412234</v>
      </c>
      <c r="Z276" s="478">
        <f t="shared" si="629"/>
        <v>3.5614752531130383</v>
      </c>
      <c r="AA276" s="478">
        <f t="shared" si="629"/>
        <v>28.504461221674323</v>
      </c>
      <c r="AB276" s="478">
        <f t="shared" ref="AB276:AF276" si="630">L276*$E276/1000</f>
        <v>6.9649261390015438</v>
      </c>
      <c r="AC276" s="478">
        <f t="shared" si="630"/>
        <v>8.4062682137922184</v>
      </c>
      <c r="AD276" s="478">
        <f t="shared" si="630"/>
        <v>0.38855880484966282</v>
      </c>
      <c r="AE276" s="478">
        <f t="shared" si="630"/>
        <v>0.95781095018930484</v>
      </c>
      <c r="AF276" s="478">
        <f t="shared" si="630"/>
        <v>1.6938873673642527</v>
      </c>
      <c r="AG276" s="479">
        <f t="shared" si="605"/>
        <v>31.85060053161164</v>
      </c>
      <c r="AH276" s="480"/>
      <c r="AI276" s="459">
        <f t="shared" si="606"/>
        <v>216.54406765563544</v>
      </c>
      <c r="AJ276" s="301"/>
      <c r="AK276" s="301"/>
    </row>
    <row r="277" spans="1:37" ht="12.75" hidden="1" customHeight="1">
      <c r="A277" s="447">
        <v>274</v>
      </c>
      <c r="B277" s="460">
        <v>9</v>
      </c>
      <c r="C277" s="483">
        <v>20</v>
      </c>
      <c r="D277" s="472">
        <f>測定日数!H24</f>
        <v>35</v>
      </c>
      <c r="E277" s="473">
        <f>mm!H24</f>
        <v>366.56050955414008</v>
      </c>
      <c r="F277" s="474">
        <f>pH!H24</f>
        <v>4.1900000000000004</v>
      </c>
      <c r="G277" s="474">
        <f>EC!H24</f>
        <v>3.5</v>
      </c>
      <c r="H277" s="475">
        <f>'SO4'!H24</f>
        <v>28.1</v>
      </c>
      <c r="I277" s="475">
        <f>'NO3'!H24</f>
        <v>7.8</v>
      </c>
      <c r="J277" s="475">
        <f>Cl!H24</f>
        <v>48.1</v>
      </c>
      <c r="K277" s="475">
        <f>H!H24</f>
        <v>64.565422903465532</v>
      </c>
      <c r="L277" s="475">
        <f>'NH4'!H24</f>
        <v>13.7</v>
      </c>
      <c r="M277" s="475">
        <f>Na!H24</f>
        <v>12.3</v>
      </c>
      <c r="N277" s="475">
        <f>K!H24</f>
        <v>0.1</v>
      </c>
      <c r="O277" s="475">
        <f>Mg!H24</f>
        <v>1.1000000000000001</v>
      </c>
      <c r="P277" s="472">
        <f>Ca!H24</f>
        <v>2</v>
      </c>
      <c r="Q277" s="476">
        <f t="shared" si="595"/>
        <v>8.5787040393948244E-2</v>
      </c>
      <c r="R277" s="473">
        <f t="shared" si="596"/>
        <v>112.1</v>
      </c>
      <c r="S277" s="475">
        <f t="shared" si="597"/>
        <v>96.865422903465515</v>
      </c>
      <c r="T277" s="475">
        <f t="shared" si="598"/>
        <v>112.18578704039396</v>
      </c>
      <c r="U277" s="475">
        <f t="shared" si="599"/>
        <v>-7.2904774794116554</v>
      </c>
      <c r="V277" s="475">
        <f t="shared" si="600"/>
        <v>-7.3285221075939804</v>
      </c>
      <c r="W277" s="472">
        <f t="shared" si="601"/>
        <v>-2.5051551320414456</v>
      </c>
      <c r="X277" s="477">
        <f t="shared" si="602"/>
        <v>366.56050955414008</v>
      </c>
      <c r="Y277" s="478">
        <f t="shared" ref="Y277:AA277" si="631">H277*$E277/1000</f>
        <v>10.300350318471338</v>
      </c>
      <c r="Z277" s="478">
        <f t="shared" si="631"/>
        <v>2.8591719745222925</v>
      </c>
      <c r="AA277" s="478">
        <f t="shared" si="631"/>
        <v>17.631560509554138</v>
      </c>
      <c r="AB277" s="478">
        <f t="shared" ref="AB277:AF277" si="632">L277*$E277/1000</f>
        <v>5.021878980891719</v>
      </c>
      <c r="AC277" s="478">
        <f t="shared" si="632"/>
        <v>4.5086942675159234</v>
      </c>
      <c r="AD277" s="478">
        <f t="shared" si="632"/>
        <v>3.6656050955414007E-2</v>
      </c>
      <c r="AE277" s="478">
        <f t="shared" si="632"/>
        <v>0.40321656050955412</v>
      </c>
      <c r="AF277" s="478">
        <f t="shared" si="632"/>
        <v>0.7331210191082802</v>
      </c>
      <c r="AG277" s="479">
        <f t="shared" si="605"/>
        <v>23.667134319072872</v>
      </c>
      <c r="AH277" s="480"/>
      <c r="AI277" s="459">
        <f t="shared" si="606"/>
        <v>208.96542290346551</v>
      </c>
      <c r="AJ277" s="301"/>
      <c r="AK277" s="301"/>
    </row>
    <row r="278" spans="1:37" ht="12.75" hidden="1" customHeight="1">
      <c r="A278" s="447">
        <v>275</v>
      </c>
      <c r="B278" s="460">
        <v>9</v>
      </c>
      <c r="C278" s="483">
        <v>21</v>
      </c>
      <c r="D278" s="472">
        <f>測定日数!H25</f>
        <v>35</v>
      </c>
      <c r="E278" s="473">
        <f>mm!H25</f>
        <v>480.28311425682512</v>
      </c>
      <c r="F278" s="474">
        <f>pH!H25</f>
        <v>4.3787115931053568</v>
      </c>
      <c r="G278" s="474">
        <f>EC!H25</f>
        <v>2.4327987368421051</v>
      </c>
      <c r="H278" s="475">
        <f>'SO4'!H25</f>
        <v>26.508420526622629</v>
      </c>
      <c r="I278" s="475">
        <f>'NO3'!H25</f>
        <v>10.622931415892582</v>
      </c>
      <c r="J278" s="475">
        <f>Cl!H25</f>
        <v>27.52166174045103</v>
      </c>
      <c r="K278" s="475">
        <f>H!H25</f>
        <v>41.810793218114298</v>
      </c>
      <c r="L278" s="475">
        <f>'NH4'!H25</f>
        <v>2.2374030462084038</v>
      </c>
      <c r="M278" s="475">
        <f>Na!H25</f>
        <v>16.454888642346482</v>
      </c>
      <c r="N278" s="475">
        <f>K!H25</f>
        <v>1.0581346198890238</v>
      </c>
      <c r="O278" s="475">
        <f>Mg!H25</f>
        <v>3.6769995344254487</v>
      </c>
      <c r="P278" s="472">
        <f>Ca!H25</f>
        <v>17.263730433869107</v>
      </c>
      <c r="Q278" s="476">
        <f t="shared" si="595"/>
        <v>0.13247480175220067</v>
      </c>
      <c r="R278" s="473">
        <f t="shared" si="596"/>
        <v>91.161434209588876</v>
      </c>
      <c r="S278" s="475">
        <f t="shared" si="597"/>
        <v>103.44267946314733</v>
      </c>
      <c r="T278" s="475">
        <f t="shared" si="598"/>
        <v>91.293909011341071</v>
      </c>
      <c r="U278" s="475">
        <f t="shared" si="599"/>
        <v>6.3108867648151046</v>
      </c>
      <c r="V278" s="475">
        <f t="shared" si="600"/>
        <v>6.2385659248610157</v>
      </c>
      <c r="W278" s="472">
        <f t="shared" si="601"/>
        <v>1.8505088782381154</v>
      </c>
      <c r="X278" s="477">
        <f t="shared" si="602"/>
        <v>480.28311425682512</v>
      </c>
      <c r="Y278" s="478">
        <f t="shared" ref="Y278:AA278" si="633">H278*$E278/1000</f>
        <v>12.731546764555864</v>
      </c>
      <c r="Z278" s="478">
        <f t="shared" si="633"/>
        <v>5.1020145829615542</v>
      </c>
      <c r="AA278" s="478">
        <f t="shared" si="633"/>
        <v>13.218189410226735</v>
      </c>
      <c r="AB278" s="478">
        <f t="shared" ref="AB278:AF278" si="634">L278*$E278/1000</f>
        <v>1.0745869028806794</v>
      </c>
      <c r="AC278" s="478">
        <f t="shared" si="634"/>
        <v>7.9030051618954298</v>
      </c>
      <c r="AD278" s="478">
        <f t="shared" si="634"/>
        <v>0.50820419054326227</v>
      </c>
      <c r="AE278" s="478">
        <f t="shared" si="634"/>
        <v>1.7660007875147505</v>
      </c>
      <c r="AF278" s="478">
        <f t="shared" si="634"/>
        <v>8.2914782164689864</v>
      </c>
      <c r="AG278" s="479">
        <f t="shared" si="605"/>
        <v>20.081017976344079</v>
      </c>
      <c r="AH278" s="480"/>
      <c r="AI278" s="459">
        <f t="shared" si="606"/>
        <v>194.60411367273622</v>
      </c>
      <c r="AJ278" s="301"/>
      <c r="AK278" s="301"/>
    </row>
    <row r="279" spans="1:37" ht="12.75" hidden="1" customHeight="1">
      <c r="A279" s="447">
        <v>276</v>
      </c>
      <c r="B279" s="460">
        <v>9</v>
      </c>
      <c r="C279" s="483">
        <v>22</v>
      </c>
      <c r="D279" s="472">
        <f>測定日数!H26</f>
        <v>35</v>
      </c>
      <c r="E279" s="473">
        <f>mm!H26</f>
        <v>294.39999999999998</v>
      </c>
      <c r="F279" s="474">
        <f>pH!H26</f>
        <v>4.8899999999999997</v>
      </c>
      <c r="G279" s="474">
        <f>EC!H26</f>
        <v>1.1399999999999999</v>
      </c>
      <c r="H279" s="475">
        <f>'SO4'!H26</f>
        <v>11.2</v>
      </c>
      <c r="I279" s="475">
        <f>'NO3'!H26</f>
        <v>7.6</v>
      </c>
      <c r="J279" s="475">
        <f>Cl!H26</f>
        <v>31.5</v>
      </c>
      <c r="K279" s="475">
        <f>H!H26</f>
        <v>12.882495516931352</v>
      </c>
      <c r="L279" s="475">
        <f>'NH4'!H26</f>
        <v>8.1</v>
      </c>
      <c r="M279" s="475">
        <f>Na!H26</f>
        <v>20.7</v>
      </c>
      <c r="N279" s="475">
        <f>K!H26</f>
        <v>0.7</v>
      </c>
      <c r="O279" s="475">
        <f>Mg!H26</f>
        <v>2.9</v>
      </c>
      <c r="P279" s="472">
        <f>Ca!H26</f>
        <v>3.1</v>
      </c>
      <c r="Q279" s="476">
        <f t="shared" si="595"/>
        <v>0.42995369456113924</v>
      </c>
      <c r="R279" s="473">
        <f t="shared" si="596"/>
        <v>61.5</v>
      </c>
      <c r="S279" s="475">
        <f t="shared" si="597"/>
        <v>54.382495516931357</v>
      </c>
      <c r="T279" s="475">
        <f t="shared" si="598"/>
        <v>61.929953694561135</v>
      </c>
      <c r="U279" s="475">
        <f t="shared" si="599"/>
        <v>-6.1420013879738367</v>
      </c>
      <c r="V279" s="475">
        <f t="shared" si="600"/>
        <v>-6.4889512935164264</v>
      </c>
      <c r="W279" s="472">
        <f t="shared" si="601"/>
        <v>0.90243408018351812</v>
      </c>
      <c r="X279" s="477">
        <f t="shared" si="602"/>
        <v>294.39999999999998</v>
      </c>
      <c r="Y279" s="478">
        <f t="shared" ref="Y279:AA279" si="635">H279*$E279/1000</f>
        <v>3.2972799999999998</v>
      </c>
      <c r="Z279" s="478">
        <f t="shared" si="635"/>
        <v>2.2374399999999994</v>
      </c>
      <c r="AA279" s="478">
        <f t="shared" si="635"/>
        <v>9.2735999999999983</v>
      </c>
      <c r="AB279" s="478">
        <f t="shared" ref="AB279:AF279" si="636">L279*$E279/1000</f>
        <v>2.3846400000000001</v>
      </c>
      <c r="AC279" s="478">
        <f t="shared" si="636"/>
        <v>6.0940799999999991</v>
      </c>
      <c r="AD279" s="478">
        <f t="shared" si="636"/>
        <v>0.20607999999999999</v>
      </c>
      <c r="AE279" s="478">
        <f t="shared" si="636"/>
        <v>0.85375999999999985</v>
      </c>
      <c r="AF279" s="478">
        <f t="shared" si="636"/>
        <v>0.91264000000000001</v>
      </c>
      <c r="AG279" s="479">
        <f t="shared" si="605"/>
        <v>3.7926066801845897</v>
      </c>
      <c r="AH279" s="480"/>
      <c r="AI279" s="459">
        <f t="shared" si="606"/>
        <v>115.88249551693136</v>
      </c>
      <c r="AJ279" s="301"/>
      <c r="AK279" s="301"/>
    </row>
    <row r="280" spans="1:37" ht="12.75" hidden="1" customHeight="1">
      <c r="A280" s="447">
        <v>277</v>
      </c>
      <c r="B280" s="460">
        <v>9</v>
      </c>
      <c r="C280" s="483">
        <v>23</v>
      </c>
      <c r="D280" s="472">
        <f>測定日数!H27</f>
        <v>35</v>
      </c>
      <c r="E280" s="473">
        <f>mm!H27</f>
        <v>377.99298984325139</v>
      </c>
      <c r="F280" s="474">
        <f>pH!H27</f>
        <v>4.7488562279913316</v>
      </c>
      <c r="G280" s="474">
        <f>EC!H27</f>
        <v>1.2112025263157895</v>
      </c>
      <c r="H280" s="475">
        <f>'SO4'!H27</f>
        <v>9.8730837086470089</v>
      </c>
      <c r="I280" s="475">
        <f>'NO3'!H27</f>
        <v>8.3112570977516373</v>
      </c>
      <c r="J280" s="475">
        <f>Cl!H27</f>
        <v>17.584915744933561</v>
      </c>
      <c r="K280" s="475">
        <f>H!H27</f>
        <v>17.829689167763</v>
      </c>
      <c r="L280" s="475">
        <f>'NH4'!H27</f>
        <v>6.5048430388610115</v>
      </c>
      <c r="M280" s="475">
        <f>Na!H27</f>
        <v>14.527139946429797</v>
      </c>
      <c r="N280" s="475">
        <f>K!H27</f>
        <v>1.1010903217122092</v>
      </c>
      <c r="O280" s="475">
        <f>Mg!H27</f>
        <v>0.88836907082521133</v>
      </c>
      <c r="P280" s="472">
        <f>Ca!H27</f>
        <v>0.55341947683580206</v>
      </c>
      <c r="Q280" s="476">
        <f t="shared" si="595"/>
        <v>0.3106546889603955</v>
      </c>
      <c r="R280" s="473">
        <f t="shared" si="596"/>
        <v>45.642340259979214</v>
      </c>
      <c r="S280" s="475">
        <f t="shared" si="597"/>
        <v>42.846339570088041</v>
      </c>
      <c r="T280" s="475">
        <f t="shared" si="598"/>
        <v>45.952994948939612</v>
      </c>
      <c r="U280" s="475">
        <f t="shared" si="599"/>
        <v>-3.1597269789317499</v>
      </c>
      <c r="V280" s="475">
        <f t="shared" si="600"/>
        <v>-3.4985120053865781</v>
      </c>
      <c r="W280" s="472">
        <f t="shared" si="601"/>
        <v>-3.9191414961419948</v>
      </c>
      <c r="X280" s="477">
        <f t="shared" si="602"/>
        <v>377.99298984325139</v>
      </c>
      <c r="Y280" s="478">
        <f t="shared" ref="Y280:AA280" si="637">H280*$E280/1000</f>
        <v>3.7319564300041796</v>
      </c>
      <c r="Z280" s="478">
        <f t="shared" si="637"/>
        <v>3.1415969197350857</v>
      </c>
      <c r="AA280" s="478">
        <f t="shared" si="637"/>
        <v>6.646974878569103</v>
      </c>
      <c r="AB280" s="478">
        <f t="shared" ref="AB280:AF280" si="638">L280*$E280/1000</f>
        <v>2.4587850687201347</v>
      </c>
      <c r="AC280" s="478">
        <f t="shared" si="638"/>
        <v>5.4911570622223298</v>
      </c>
      <c r="AD280" s="478">
        <f t="shared" si="638"/>
        <v>0.41620442279146552</v>
      </c>
      <c r="AE280" s="478">
        <f t="shared" si="638"/>
        <v>0.33579728116549279</v>
      </c>
      <c r="AF280" s="478">
        <f t="shared" si="638"/>
        <v>0.20918868268665283</v>
      </c>
      <c r="AG280" s="479">
        <f t="shared" si="605"/>
        <v>6.7394975164985693</v>
      </c>
      <c r="AH280" s="480"/>
      <c r="AI280" s="459">
        <f t="shared" si="606"/>
        <v>88.488679830067255</v>
      </c>
      <c r="AJ280" s="301"/>
      <c r="AK280" s="301"/>
    </row>
    <row r="281" spans="1:37" ht="12.75" hidden="1" customHeight="1">
      <c r="A281" s="447">
        <v>278</v>
      </c>
      <c r="B281" s="460">
        <v>9</v>
      </c>
      <c r="C281" s="483">
        <v>24</v>
      </c>
      <c r="D281" s="472">
        <f>測定日数!H28</f>
        <v>35</v>
      </c>
      <c r="E281" s="473">
        <f>mm!H28</f>
        <v>411.99872692552515</v>
      </c>
      <c r="F281" s="474">
        <f>pH!H28</f>
        <v>4.8934393999593286</v>
      </c>
      <c r="G281" s="474">
        <f>EC!H28</f>
        <v>0.89019466975666273</v>
      </c>
      <c r="H281" s="475">
        <f>'SO4'!H28</f>
        <v>7.7237438587492822</v>
      </c>
      <c r="I281" s="475">
        <f>'NO3'!H28</f>
        <v>7.2375223996378812</v>
      </c>
      <c r="J281" s="475">
        <f>Cl!H28</f>
        <v>10.612545972681426</v>
      </c>
      <c r="K281" s="475">
        <f>H!H28</f>
        <v>12.78087537305897</v>
      </c>
      <c r="L281" s="475">
        <f>'NH4'!H28</f>
        <v>5.4464607639861304</v>
      </c>
      <c r="M281" s="475">
        <f>Na!H28</f>
        <v>9.3901138604437993</v>
      </c>
      <c r="N281" s="475">
        <f>K!H28</f>
        <v>2.0358609462224107</v>
      </c>
      <c r="O281" s="475">
        <f>Mg!H28</f>
        <v>1.6750195111638826</v>
      </c>
      <c r="P281" s="472">
        <f>Ca!H28</f>
        <v>1.0197835306598082</v>
      </c>
      <c r="Q281" s="476">
        <f t="shared" si="595"/>
        <v>0.43337223632955862</v>
      </c>
      <c r="R281" s="473">
        <f t="shared" si="596"/>
        <v>33.297556089817867</v>
      </c>
      <c r="S281" s="475">
        <f t="shared" si="597"/>
        <v>35.042917027358691</v>
      </c>
      <c r="T281" s="475">
        <f t="shared" si="598"/>
        <v>33.730928326147428</v>
      </c>
      <c r="U281" s="475">
        <f t="shared" si="599"/>
        <v>2.5539198924599602</v>
      </c>
      <c r="V281" s="475">
        <f t="shared" si="600"/>
        <v>1.9076855372379975</v>
      </c>
      <c r="W281" s="472">
        <f t="shared" si="601"/>
        <v>-3.1789370055015196</v>
      </c>
      <c r="X281" s="477">
        <f t="shared" si="602"/>
        <v>411.99872692552515</v>
      </c>
      <c r="Y281" s="478">
        <f t="shared" ref="Y281:AA281" si="639">H281*$E281/1000</f>
        <v>3.1821726369035472</v>
      </c>
      <c r="Z281" s="478">
        <f t="shared" si="639"/>
        <v>2.9818500147457789</v>
      </c>
      <c r="AA281" s="478">
        <f t="shared" si="639"/>
        <v>4.3723554301833563</v>
      </c>
      <c r="AB281" s="478">
        <f t="shared" ref="AB281:AF281" si="640">L281*$E281/1000</f>
        <v>2.2439349010121088</v>
      </c>
      <c r="AC281" s="478">
        <f t="shared" si="640"/>
        <v>3.8687149561885734</v>
      </c>
      <c r="AD281" s="478">
        <f t="shared" si="640"/>
        <v>0.83877211804102825</v>
      </c>
      <c r="AE281" s="478">
        <f t="shared" si="640"/>
        <v>0.69010590617493506</v>
      </c>
      <c r="AF281" s="478">
        <f t="shared" si="640"/>
        <v>0.4201495163714582</v>
      </c>
      <c r="AG281" s="479">
        <f t="shared" si="605"/>
        <v>5.2657043826940919</v>
      </c>
      <c r="AH281" s="480"/>
      <c r="AI281" s="459">
        <f t="shared" si="606"/>
        <v>68.340473117176558</v>
      </c>
      <c r="AJ281" s="301"/>
      <c r="AK281" s="301"/>
    </row>
    <row r="282" spans="1:37" ht="12.75" hidden="1" customHeight="1">
      <c r="A282" s="447">
        <v>279</v>
      </c>
      <c r="B282" s="460">
        <v>9</v>
      </c>
      <c r="C282" s="483">
        <v>25</v>
      </c>
      <c r="D282" s="472">
        <f>測定日数!H29</f>
        <v>35</v>
      </c>
      <c r="E282" s="473">
        <f>mm!H29</f>
        <v>344.26751592356686</v>
      </c>
      <c r="F282" s="474">
        <f>pH!H29</f>
        <v>4.5999999999999996</v>
      </c>
      <c r="G282" s="474">
        <f>EC!H29</f>
        <v>1.1599999999999999</v>
      </c>
      <c r="H282" s="475">
        <f>'SO4'!H29</f>
        <v>21.3</v>
      </c>
      <c r="I282" s="475">
        <f>'NO3'!H29</f>
        <v>7.8</v>
      </c>
      <c r="J282" s="475">
        <f>Cl!H29</f>
        <v>13.8</v>
      </c>
      <c r="K282" s="475">
        <f>H!H29</f>
        <v>25.118864315095834</v>
      </c>
      <c r="L282" s="475">
        <f>'NH4'!H29</f>
        <v>10.6</v>
      </c>
      <c r="M282" s="475">
        <f>Na!H29</f>
        <v>10.1</v>
      </c>
      <c r="N282" s="475">
        <f>K!H29</f>
        <v>0.6</v>
      </c>
      <c r="O282" s="475">
        <f>Mg!H29</f>
        <v>2.2000000000000002</v>
      </c>
      <c r="P282" s="472">
        <f>Ca!H29</f>
        <v>2.1</v>
      </c>
      <c r="Q282" s="476">
        <f t="shared" si="595"/>
        <v>0.22050664684482638</v>
      </c>
      <c r="R282" s="473">
        <f t="shared" si="596"/>
        <v>64.2</v>
      </c>
      <c r="S282" s="475">
        <f t="shared" si="597"/>
        <v>55.018864315095847</v>
      </c>
      <c r="T282" s="475">
        <f t="shared" si="598"/>
        <v>64.420506646844828</v>
      </c>
      <c r="U282" s="475">
        <f t="shared" si="599"/>
        <v>-7.7010762832284527</v>
      </c>
      <c r="V282" s="475">
        <f t="shared" si="600"/>
        <v>-7.8714767635077481</v>
      </c>
      <c r="W282" s="472">
        <f t="shared" si="601"/>
        <v>14.761027114129719</v>
      </c>
      <c r="X282" s="477">
        <f t="shared" si="602"/>
        <v>344.26751592356686</v>
      </c>
      <c r="Y282" s="478">
        <f t="shared" ref="Y282:AA282" si="641">H282*$E282/1000</f>
        <v>7.3328980891719748</v>
      </c>
      <c r="Z282" s="478">
        <f t="shared" si="641"/>
        <v>2.6852866242038211</v>
      </c>
      <c r="AA282" s="478">
        <f t="shared" si="641"/>
        <v>4.7508917197452227</v>
      </c>
      <c r="AB282" s="478">
        <f t="shared" ref="AB282:AF282" si="642">L282*$E282/1000</f>
        <v>3.6492356687898084</v>
      </c>
      <c r="AC282" s="478">
        <f t="shared" si="642"/>
        <v>3.4771019108280252</v>
      </c>
      <c r="AD282" s="478">
        <f t="shared" si="642"/>
        <v>0.2065605095541401</v>
      </c>
      <c r="AE282" s="478">
        <f t="shared" si="642"/>
        <v>0.75738853503184711</v>
      </c>
      <c r="AF282" s="478">
        <f t="shared" si="642"/>
        <v>0.72296178343949047</v>
      </c>
      <c r="AG282" s="479">
        <f t="shared" si="605"/>
        <v>8.6476090205791696</v>
      </c>
      <c r="AH282" s="480"/>
      <c r="AI282" s="459">
        <f t="shared" si="606"/>
        <v>119.21886431509586</v>
      </c>
      <c r="AJ282" s="301"/>
      <c r="AK282" s="301"/>
    </row>
    <row r="283" spans="1:37" ht="12.75" hidden="1" customHeight="1">
      <c r="A283" s="447">
        <v>280</v>
      </c>
      <c r="B283" s="460">
        <v>9</v>
      </c>
      <c r="C283" s="483">
        <v>26</v>
      </c>
      <c r="D283" s="472">
        <f>測定日数!H30</f>
        <v>35</v>
      </c>
      <c r="E283" s="473">
        <f>mm!H30</f>
        <v>490.8338637810312</v>
      </c>
      <c r="F283" s="474">
        <f>pH!H30</f>
        <v>4.5999999999999996</v>
      </c>
      <c r="G283" s="474">
        <f>EC!H30</f>
        <v>1.3</v>
      </c>
      <c r="H283" s="475">
        <f>'SO4'!H30</f>
        <v>10.6</v>
      </c>
      <c r="I283" s="475">
        <f>'NO3'!H30</f>
        <v>8.4</v>
      </c>
      <c r="J283" s="475">
        <f>Cl!H30</f>
        <v>13.4</v>
      </c>
      <c r="K283" s="475">
        <f>H!H30</f>
        <v>25.118864315095834</v>
      </c>
      <c r="L283" s="475">
        <f>'NH4'!H30</f>
        <v>9.1999999999999993</v>
      </c>
      <c r="M283" s="475">
        <f>Na!H30</f>
        <v>9.5</v>
      </c>
      <c r="N283" s="475">
        <f>K!H30</f>
        <v>2.1</v>
      </c>
      <c r="O283" s="475">
        <f>Mg!H30</f>
        <v>1.4</v>
      </c>
      <c r="P283" s="472">
        <f>Ca!H30</f>
        <v>2.4</v>
      </c>
      <c r="Q283" s="476">
        <f t="shared" si="595"/>
        <v>0.22050664684482638</v>
      </c>
      <c r="R283" s="473">
        <f t="shared" si="596"/>
        <v>43</v>
      </c>
      <c r="S283" s="475">
        <f t="shared" si="597"/>
        <v>53.518864315095833</v>
      </c>
      <c r="T283" s="475">
        <f t="shared" si="598"/>
        <v>43.220506646844825</v>
      </c>
      <c r="U283" s="475">
        <f t="shared" si="599"/>
        <v>10.898247083343117</v>
      </c>
      <c r="V283" s="475">
        <f t="shared" si="600"/>
        <v>10.645466851652987</v>
      </c>
      <c r="W283" s="472">
        <f t="shared" si="601"/>
        <v>3.1508271112424047</v>
      </c>
      <c r="X283" s="477">
        <f t="shared" si="602"/>
        <v>490.8338637810312</v>
      </c>
      <c r="Y283" s="478">
        <f t="shared" ref="Y283:AA283" si="643">H283*$E283/1000</f>
        <v>5.2028389560789297</v>
      </c>
      <c r="Z283" s="478">
        <f t="shared" si="643"/>
        <v>4.1230044557606629</v>
      </c>
      <c r="AA283" s="478">
        <f t="shared" si="643"/>
        <v>6.5771737746658179</v>
      </c>
      <c r="AB283" s="478">
        <f t="shared" ref="AB283:AF283" si="644">L283*$E283/1000</f>
        <v>4.5156715467854864</v>
      </c>
      <c r="AC283" s="478">
        <f t="shared" si="644"/>
        <v>4.6629217059197963</v>
      </c>
      <c r="AD283" s="478">
        <f t="shared" si="644"/>
        <v>1.0307511139401657</v>
      </c>
      <c r="AE283" s="478">
        <f t="shared" si="644"/>
        <v>0.68716740929344355</v>
      </c>
      <c r="AF283" s="478">
        <f t="shared" si="644"/>
        <v>1.1780012730744747</v>
      </c>
      <c r="AG283" s="479">
        <f t="shared" si="605"/>
        <v>12.329189225569955</v>
      </c>
      <c r="AH283" s="480"/>
      <c r="AI283" s="459">
        <f t="shared" si="606"/>
        <v>96.51886431509584</v>
      </c>
      <c r="AJ283" s="301"/>
      <c r="AK283" s="301"/>
    </row>
    <row r="284" spans="1:37" ht="12.75" hidden="1" customHeight="1">
      <c r="A284" s="447">
        <v>281</v>
      </c>
      <c r="B284" s="460">
        <v>9</v>
      </c>
      <c r="C284" s="483">
        <v>27</v>
      </c>
      <c r="D284" s="472">
        <f>測定日数!H31</f>
        <v>35</v>
      </c>
      <c r="E284" s="473">
        <f>mm!H31</f>
        <v>425.31847133757964</v>
      </c>
      <c r="F284" s="474">
        <f>pH!H31</f>
        <v>4.7574155158944214</v>
      </c>
      <c r="G284" s="474">
        <f>EC!H31</f>
        <v>1.2967592661924374</v>
      </c>
      <c r="H284" s="475">
        <f>'SO4'!H31</f>
        <v>13.135192811681017</v>
      </c>
      <c r="I284" s="475">
        <f>'NO3'!H31</f>
        <v>5.2093972295020592</v>
      </c>
      <c r="J284" s="475">
        <f>Cl!H31</f>
        <v>27.592736802695622</v>
      </c>
      <c r="K284" s="475">
        <f>H!H31</f>
        <v>17.481733047158965</v>
      </c>
      <c r="L284" s="475">
        <f>'NH4'!H31</f>
        <v>7.0936353425683265</v>
      </c>
      <c r="M284" s="475">
        <f>Na!H31</f>
        <v>21.176563084986899</v>
      </c>
      <c r="N284" s="475">
        <f>K!H31</f>
        <v>1.1360164732309996</v>
      </c>
      <c r="O284" s="475">
        <f>Mg!H31</f>
        <v>2.9397978285286408</v>
      </c>
      <c r="P284" s="472">
        <f>Ca!H31</f>
        <v>2.9233620366903783</v>
      </c>
      <c r="Q284" s="476">
        <f t="shared" si="595"/>
        <v>0.31683795466560427</v>
      </c>
      <c r="R284" s="473">
        <f t="shared" si="596"/>
        <v>59.072519655559709</v>
      </c>
      <c r="S284" s="475">
        <f t="shared" si="597"/>
        <v>58.614267678383229</v>
      </c>
      <c r="T284" s="475">
        <f t="shared" si="598"/>
        <v>59.389357610225311</v>
      </c>
      <c r="U284" s="475">
        <f t="shared" si="599"/>
        <v>-0.38938268904916645</v>
      </c>
      <c r="V284" s="475">
        <f t="shared" si="600"/>
        <v>-0.65683569462073577</v>
      </c>
      <c r="W284" s="472">
        <f t="shared" si="601"/>
        <v>0.20793125429873471</v>
      </c>
      <c r="X284" s="477">
        <f t="shared" si="602"/>
        <v>425.31847133757964</v>
      </c>
      <c r="Y284" s="478">
        <f t="shared" ref="Y284:AA284" si="645">H284*$E284/1000</f>
        <v>5.5866401273885353</v>
      </c>
      <c r="Z284" s="478">
        <f t="shared" si="645"/>
        <v>2.2156528662420381</v>
      </c>
      <c r="AA284" s="478">
        <f t="shared" si="645"/>
        <v>11.735700636942676</v>
      </c>
      <c r="AB284" s="478">
        <f t="shared" ref="AB284:AF284" si="646">L284*$E284/1000</f>
        <v>3.0170541401273887</v>
      </c>
      <c r="AC284" s="478">
        <f t="shared" si="646"/>
        <v>9.006783439490448</v>
      </c>
      <c r="AD284" s="478">
        <f t="shared" si="646"/>
        <v>0.4831687898089172</v>
      </c>
      <c r="AE284" s="478">
        <f t="shared" si="646"/>
        <v>1.2503503184713374</v>
      </c>
      <c r="AF284" s="478">
        <f t="shared" si="646"/>
        <v>1.2433598726114652</v>
      </c>
      <c r="AG284" s="479">
        <f t="shared" si="605"/>
        <v>7.4353039759492985</v>
      </c>
      <c r="AH284" s="480"/>
      <c r="AI284" s="459">
        <f t="shared" si="606"/>
        <v>117.68678733394293</v>
      </c>
      <c r="AJ284" s="301"/>
      <c r="AK284" s="301"/>
    </row>
    <row r="285" spans="1:37" ht="12.75" hidden="1" customHeight="1">
      <c r="A285" s="447">
        <v>282</v>
      </c>
      <c r="B285" s="460">
        <v>9</v>
      </c>
      <c r="C285" s="483">
        <v>28</v>
      </c>
      <c r="D285" s="472">
        <f>測定日数!H32</f>
        <v>35</v>
      </c>
      <c r="E285" s="473">
        <f>mm!H32</f>
        <v>740.44585987261144</v>
      </c>
      <c r="F285" s="474">
        <f>pH!H32</f>
        <v>4.6500000000000004</v>
      </c>
      <c r="G285" s="474">
        <f>EC!H32</f>
        <v>1.46</v>
      </c>
      <c r="H285" s="475">
        <f>'SO4'!H32</f>
        <v>12.58</v>
      </c>
      <c r="I285" s="475">
        <f>'NO3'!H32</f>
        <v>5.15</v>
      </c>
      <c r="J285" s="475">
        <f>Cl!H32</f>
        <v>12.53</v>
      </c>
      <c r="K285" s="475">
        <f>H!H32</f>
        <v>22.387211385683386</v>
      </c>
      <c r="L285" s="475">
        <f>'NH4'!H32</f>
        <v>11.75</v>
      </c>
      <c r="M285" s="475">
        <f>Na!H32</f>
        <v>11.55</v>
      </c>
      <c r="N285" s="475">
        <f>K!H32</f>
        <v>1.61</v>
      </c>
      <c r="O285" s="475">
        <f>Mg!H32</f>
        <v>1.415</v>
      </c>
      <c r="P285" s="472">
        <f>Ca!H32</f>
        <v>1.05</v>
      </c>
      <c r="Q285" s="476">
        <f t="shared" si="595"/>
        <v>0.24741252705614147</v>
      </c>
      <c r="R285" s="473">
        <f t="shared" si="596"/>
        <v>42.839999999999996</v>
      </c>
      <c r="S285" s="475">
        <f t="shared" si="597"/>
        <v>52.227211385683376</v>
      </c>
      <c r="T285" s="475">
        <f t="shared" si="598"/>
        <v>43.087412527056138</v>
      </c>
      <c r="U285" s="475">
        <f t="shared" si="599"/>
        <v>9.874289199038234</v>
      </c>
      <c r="V285" s="475">
        <f t="shared" si="600"/>
        <v>9.5890834831334164</v>
      </c>
      <c r="W285" s="472">
        <f t="shared" si="601"/>
        <v>-5.7859639443405708</v>
      </c>
      <c r="X285" s="477">
        <f t="shared" si="602"/>
        <v>740.44585987261144</v>
      </c>
      <c r="Y285" s="478">
        <f t="shared" ref="Y285:AA285" si="647">H285*$E285/1000</f>
        <v>9.3148089171974515</v>
      </c>
      <c r="Z285" s="478">
        <f t="shared" si="647"/>
        <v>3.8132961783439492</v>
      </c>
      <c r="AA285" s="478">
        <f t="shared" si="647"/>
        <v>9.2777866242038218</v>
      </c>
      <c r="AB285" s="478">
        <f t="shared" ref="AB285:AF285" si="648">L285*$E285/1000</f>
        <v>8.7002388535031834</v>
      </c>
      <c r="AC285" s="478">
        <f t="shared" si="648"/>
        <v>8.5521496815286628</v>
      </c>
      <c r="AD285" s="478">
        <f t="shared" si="648"/>
        <v>1.1921178343949046</v>
      </c>
      <c r="AE285" s="478">
        <f t="shared" si="648"/>
        <v>1.0477308917197452</v>
      </c>
      <c r="AF285" s="478">
        <f t="shared" si="648"/>
        <v>0.77746815286624205</v>
      </c>
      <c r="AG285" s="479">
        <f t="shared" si="605"/>
        <v>16.576517984622253</v>
      </c>
      <c r="AH285" s="480"/>
      <c r="AI285" s="459">
        <f t="shared" si="606"/>
        <v>95.067211385683379</v>
      </c>
      <c r="AJ285" s="301"/>
      <c r="AK285" s="301"/>
    </row>
    <row r="286" spans="1:37" ht="12.75" hidden="1" customHeight="1">
      <c r="A286" s="447">
        <v>283</v>
      </c>
      <c r="B286" s="460">
        <v>9</v>
      </c>
      <c r="C286" s="483">
        <v>29</v>
      </c>
      <c r="D286" s="472">
        <f>測定日数!H33</f>
        <v>35</v>
      </c>
      <c r="E286" s="473">
        <f>mm!H33</f>
        <v>838.62998567563261</v>
      </c>
      <c r="F286" s="474">
        <f>pH!H33</f>
        <v>5.0502028545027589</v>
      </c>
      <c r="G286" s="474">
        <f>EC!H33</f>
        <v>0.54032577582993968</v>
      </c>
      <c r="H286" s="475">
        <f>'SO4'!H33</f>
        <v>5.4997965535132867</v>
      </c>
      <c r="I286" s="475">
        <f>'NO3'!H33</f>
        <v>4.4265367243994023</v>
      </c>
      <c r="J286" s="475">
        <f>Cl!H33</f>
        <v>5.7487776859901567</v>
      </c>
      <c r="K286" s="475">
        <f>H!H33</f>
        <v>8.9083474116045007</v>
      </c>
      <c r="L286" s="475">
        <f>'NH4'!H33</f>
        <v>2.7877921468389668</v>
      </c>
      <c r="M286" s="475">
        <f>Na!H33</f>
        <v>2.3274778430658571</v>
      </c>
      <c r="N286" s="475">
        <f>K!H33</f>
        <v>0.30766858438886585</v>
      </c>
      <c r="O286" s="475">
        <f>Mg!H33</f>
        <v>0.28999611780985168</v>
      </c>
      <c r="P286" s="472">
        <f>Ca!H33</f>
        <v>0.36770313731910043</v>
      </c>
      <c r="Q286" s="476">
        <f t="shared" si="595"/>
        <v>0.62176252078547189</v>
      </c>
      <c r="R286" s="473">
        <f t="shared" si="596"/>
        <v>21.174907517416131</v>
      </c>
      <c r="S286" s="475">
        <f t="shared" si="597"/>
        <v>15.646684496156094</v>
      </c>
      <c r="T286" s="475">
        <f t="shared" si="598"/>
        <v>21.796670038201604</v>
      </c>
      <c r="U286" s="475">
        <f t="shared" si="599"/>
        <v>-15.013536131795618</v>
      </c>
      <c r="V286" s="475">
        <f t="shared" si="600"/>
        <v>-16.424771814721719</v>
      </c>
      <c r="W286" s="472">
        <f t="shared" si="601"/>
        <v>-2.2123019785219218</v>
      </c>
      <c r="X286" s="477">
        <f t="shared" si="602"/>
        <v>838.62998567563261</v>
      </c>
      <c r="Y286" s="478">
        <f t="shared" ref="Y286:AA286" si="649">H286*$E286/1000</f>
        <v>4.6122943048917415</v>
      </c>
      <c r="Z286" s="478">
        <f t="shared" si="649"/>
        <v>3.7122264297757326</v>
      </c>
      <c r="AA286" s="478">
        <f t="shared" si="649"/>
        <v>4.8210973484543223</v>
      </c>
      <c r="AB286" s="478">
        <f t="shared" ref="AB286:AF286" si="650">L286*$E286/1000</f>
        <v>2.337926088170204</v>
      </c>
      <c r="AC286" s="478">
        <f t="shared" si="650"/>
        <v>1.951892710190672</v>
      </c>
      <c r="AD286" s="478">
        <f t="shared" si="650"/>
        <v>0.25802010051887675</v>
      </c>
      <c r="AE286" s="478">
        <f t="shared" si="650"/>
        <v>0.243199440124865</v>
      </c>
      <c r="AF286" s="478">
        <f t="shared" si="650"/>
        <v>0.30836687678280239</v>
      </c>
      <c r="AG286" s="479">
        <f t="shared" si="605"/>
        <v>7.4708072621874413</v>
      </c>
      <c r="AH286" s="480"/>
      <c r="AI286" s="459">
        <f t="shared" si="606"/>
        <v>36.821592013572229</v>
      </c>
      <c r="AJ286" s="301"/>
      <c r="AK286" s="301"/>
    </row>
    <row r="287" spans="1:37" ht="12.75" hidden="1" customHeight="1">
      <c r="A287" s="447">
        <v>284</v>
      </c>
      <c r="B287" s="460">
        <v>9</v>
      </c>
      <c r="C287" s="483">
        <v>30</v>
      </c>
      <c r="D287" s="472">
        <f>測定日数!H34</f>
        <v>35</v>
      </c>
      <c r="E287" s="473">
        <f>mm!H34</f>
        <v>367.515923566879</v>
      </c>
      <c r="F287" s="474">
        <f>pH!H34</f>
        <v>4.8</v>
      </c>
      <c r="G287" s="474">
        <f>EC!H34</f>
        <v>1.03</v>
      </c>
      <c r="H287" s="475">
        <f>'SO4'!H34</f>
        <v>10.16</v>
      </c>
      <c r="I287" s="475">
        <f>'NO3'!H34</f>
        <v>6.85</v>
      </c>
      <c r="J287" s="475">
        <f>Cl!H34</f>
        <v>4.57</v>
      </c>
      <c r="K287" s="475">
        <f>H!H34</f>
        <v>15.848931924611144</v>
      </c>
      <c r="L287" s="475">
        <f>'NH4'!H34</f>
        <v>8.9700000000000006</v>
      </c>
      <c r="M287" s="475">
        <f>Na!H34</f>
        <v>4.13</v>
      </c>
      <c r="N287" s="475">
        <f>K!H34</f>
        <v>0.32</v>
      </c>
      <c r="O287" s="475">
        <f>Mg!H34</f>
        <v>0.52</v>
      </c>
      <c r="P287" s="472">
        <f>Ca!H34</f>
        <v>1.01</v>
      </c>
      <c r="Q287" s="476">
        <f t="shared" si="595"/>
        <v>0.34947948347679242</v>
      </c>
      <c r="R287" s="473">
        <f t="shared" si="596"/>
        <v>31.74</v>
      </c>
      <c r="S287" s="475">
        <f t="shared" si="597"/>
        <v>32.32893192461114</v>
      </c>
      <c r="T287" s="475">
        <f t="shared" si="598"/>
        <v>32.089479483476794</v>
      </c>
      <c r="U287" s="475">
        <f t="shared" si="599"/>
        <v>0.91921608011840816</v>
      </c>
      <c r="V287" s="475">
        <f t="shared" si="600"/>
        <v>0.37171429083748381</v>
      </c>
      <c r="W287" s="472">
        <f t="shared" si="601"/>
        <v>-6.3368860762682067</v>
      </c>
      <c r="X287" s="477">
        <f t="shared" si="602"/>
        <v>367.515923566879</v>
      </c>
      <c r="Y287" s="478">
        <f t="shared" ref="Y287:AA287" si="651">H287*$E287/1000</f>
        <v>3.7339617834394909</v>
      </c>
      <c r="Z287" s="478">
        <f t="shared" si="651"/>
        <v>2.5174840764331212</v>
      </c>
      <c r="AA287" s="478">
        <f t="shared" si="651"/>
        <v>1.6795477707006372</v>
      </c>
      <c r="AB287" s="478">
        <f t="shared" ref="AB287:AF287" si="652">L287*$E287/1000</f>
        <v>3.2966178343949051</v>
      </c>
      <c r="AC287" s="478">
        <f t="shared" si="652"/>
        <v>1.5178407643312102</v>
      </c>
      <c r="AD287" s="478">
        <f t="shared" si="652"/>
        <v>0.11760509554140128</v>
      </c>
      <c r="AE287" s="478">
        <f t="shared" si="652"/>
        <v>0.19110828025477708</v>
      </c>
      <c r="AF287" s="478">
        <f t="shared" si="652"/>
        <v>0.37119108280254776</v>
      </c>
      <c r="AG287" s="479">
        <f t="shared" si="605"/>
        <v>5.8247348538220578</v>
      </c>
      <c r="AH287" s="480"/>
      <c r="AI287" s="459">
        <f t="shared" si="606"/>
        <v>64.068931924611135</v>
      </c>
      <c r="AJ287" s="301"/>
      <c r="AK287" s="301"/>
    </row>
    <row r="288" spans="1:37" ht="12.75" hidden="1" customHeight="1">
      <c r="A288" s="447">
        <v>285</v>
      </c>
      <c r="B288" s="460">
        <v>9</v>
      </c>
      <c r="C288" s="483">
        <v>31</v>
      </c>
      <c r="D288" s="472">
        <f>測定日数!H35</f>
        <v>35</v>
      </c>
      <c r="E288" s="473">
        <f>mm!H35</f>
        <v>81.36666666666666</v>
      </c>
      <c r="F288" s="474">
        <f>pH!H35</f>
        <v>4.7</v>
      </c>
      <c r="G288" s="474">
        <f>EC!H35</f>
        <v>1.4</v>
      </c>
      <c r="H288" s="475">
        <f>'SO4'!H35</f>
        <v>8.9</v>
      </c>
      <c r="I288" s="475">
        <f>'NO3'!H35</f>
        <v>14.3</v>
      </c>
      <c r="J288" s="475">
        <f>Cl!H35</f>
        <v>9.1</v>
      </c>
      <c r="K288" s="475">
        <f>H!H35</f>
        <v>19.952623149688797</v>
      </c>
      <c r="L288" s="475">
        <f>'NH4'!H35</f>
        <v>12.2</v>
      </c>
      <c r="M288" s="475">
        <f>Na!H35</f>
        <v>8.8000000000000007</v>
      </c>
      <c r="N288" s="475">
        <f>K!H35</f>
        <v>0.6</v>
      </c>
      <c r="O288" s="475">
        <f>Mg!H35</f>
        <v>1.1000000000000001</v>
      </c>
      <c r="P288" s="472">
        <f>Ca!H35</f>
        <v>1.9</v>
      </c>
      <c r="Q288" s="476">
        <f t="shared" si="595"/>
        <v>0.27760142118247438</v>
      </c>
      <c r="R288" s="473">
        <f t="shared" si="596"/>
        <v>41.2</v>
      </c>
      <c r="S288" s="475">
        <f t="shared" si="597"/>
        <v>47.552623149688792</v>
      </c>
      <c r="T288" s="475">
        <f t="shared" si="598"/>
        <v>41.477601421182477</v>
      </c>
      <c r="U288" s="475">
        <f t="shared" si="599"/>
        <v>7.1576736824719571</v>
      </c>
      <c r="V288" s="475">
        <f t="shared" si="600"/>
        <v>6.8235498200618121</v>
      </c>
      <c r="W288" s="472">
        <f t="shared" si="601"/>
        <v>-8.3407172366189162</v>
      </c>
      <c r="X288" s="477">
        <f t="shared" si="602"/>
        <v>81.36666666666666</v>
      </c>
      <c r="Y288" s="478">
        <f t="shared" ref="Y288:AA288" si="653">H288*$E288/1000</f>
        <v>0.72416333333333327</v>
      </c>
      <c r="Z288" s="478">
        <f t="shared" si="653"/>
        <v>1.1635433333333334</v>
      </c>
      <c r="AA288" s="478">
        <f t="shared" si="653"/>
        <v>0.74043666666666663</v>
      </c>
      <c r="AB288" s="478">
        <f t="shared" ref="AB288:AF288" si="654">L288*$E288/1000</f>
        <v>0.99267333333333319</v>
      </c>
      <c r="AC288" s="478">
        <f t="shared" si="654"/>
        <v>0.71602666666666659</v>
      </c>
      <c r="AD288" s="478">
        <f t="shared" si="654"/>
        <v>4.8819999999999995E-2</v>
      </c>
      <c r="AE288" s="478">
        <f t="shared" si="654"/>
        <v>8.9503333333333324E-2</v>
      </c>
      <c r="AF288" s="478">
        <f t="shared" si="654"/>
        <v>0.15459666666666663</v>
      </c>
      <c r="AG288" s="479">
        <f t="shared" si="605"/>
        <v>1.6234784369463451</v>
      </c>
      <c r="AH288" s="480"/>
      <c r="AI288" s="459">
        <f t="shared" si="606"/>
        <v>88.752623149688787</v>
      </c>
      <c r="AJ288" s="301"/>
      <c r="AK288" s="301"/>
    </row>
    <row r="289" spans="1:37" ht="12.75" hidden="1" customHeight="1">
      <c r="A289" s="447">
        <v>286</v>
      </c>
      <c r="B289" s="460">
        <v>9</v>
      </c>
      <c r="C289" s="483">
        <v>32</v>
      </c>
      <c r="D289" s="472">
        <f>測定日数!H36</f>
        <v>35</v>
      </c>
      <c r="E289" s="473">
        <f>mm!H36</f>
        <v>381.14649681528658</v>
      </c>
      <c r="F289" s="474">
        <f>pH!H36</f>
        <v>4.9109978396877167</v>
      </c>
      <c r="G289" s="474">
        <f>EC!H36</f>
        <v>0.8302139037433155</v>
      </c>
      <c r="H289" s="475">
        <f>'SO4'!H36</f>
        <v>7.285474598930481</v>
      </c>
      <c r="I289" s="475">
        <f>'NO3'!H36</f>
        <v>7.6546047794117644</v>
      </c>
      <c r="J289" s="475">
        <f>Cl!H36</f>
        <v>7.2056049465240637</v>
      </c>
      <c r="K289" s="475">
        <f>H!H36</f>
        <v>12.274453368280708</v>
      </c>
      <c r="L289" s="475">
        <f>'NH4'!H36</f>
        <v>7.8588494318181814</v>
      </c>
      <c r="M289" s="475">
        <f>Na!H36</f>
        <v>5.8298236965240644</v>
      </c>
      <c r="N289" s="475">
        <f>K!H36</f>
        <v>0.21060327540106952</v>
      </c>
      <c r="O289" s="475">
        <f>Mg!H36</f>
        <v>0.74427556818181817</v>
      </c>
      <c r="P289" s="472">
        <f>Ca!H36</f>
        <v>1.5998830213903741</v>
      </c>
      <c r="Q289" s="476">
        <f t="shared" si="595"/>
        <v>0.45125240012604989</v>
      </c>
      <c r="R289" s="473">
        <f t="shared" si="596"/>
        <v>29.43115892379679</v>
      </c>
      <c r="S289" s="475">
        <f t="shared" si="597"/>
        <v>30.862046951168416</v>
      </c>
      <c r="T289" s="475">
        <f t="shared" si="598"/>
        <v>29.882411323922842</v>
      </c>
      <c r="U289" s="475">
        <f t="shared" si="599"/>
        <v>2.3732160309056578</v>
      </c>
      <c r="V289" s="475">
        <f t="shared" si="600"/>
        <v>1.6127160486132477</v>
      </c>
      <c r="W289" s="472">
        <f t="shared" si="601"/>
        <v>-3.6915298330413848</v>
      </c>
      <c r="X289" s="477">
        <f t="shared" si="602"/>
        <v>381.14649681528658</v>
      </c>
      <c r="Y289" s="478">
        <f t="shared" ref="Y289:AA289" si="655">H289*$E289/1000</f>
        <v>2.7768331210191075</v>
      </c>
      <c r="Z289" s="478">
        <f t="shared" si="655"/>
        <v>2.9175257961783436</v>
      </c>
      <c r="AA289" s="478">
        <f t="shared" si="655"/>
        <v>2.7463910828025475</v>
      </c>
      <c r="AB289" s="478">
        <f t="shared" ref="AB289:AF289" si="656">L289*$E289/1000</f>
        <v>2.9953729299363054</v>
      </c>
      <c r="AC289" s="478">
        <f t="shared" si="656"/>
        <v>2.2220168789808916</v>
      </c>
      <c r="AD289" s="478">
        <f t="shared" si="656"/>
        <v>8.0270700636942666E-2</v>
      </c>
      <c r="AE289" s="478">
        <f t="shared" si="656"/>
        <v>0.28367802547770699</v>
      </c>
      <c r="AF289" s="478">
        <f t="shared" si="656"/>
        <v>0.60978980891719736</v>
      </c>
      <c r="AG289" s="479">
        <f t="shared" si="605"/>
        <v>4.6783649016427873</v>
      </c>
      <c r="AH289" s="480"/>
      <c r="AI289" s="459">
        <f t="shared" si="606"/>
        <v>60.29320587496521</v>
      </c>
      <c r="AJ289" s="301"/>
      <c r="AK289" s="301"/>
    </row>
    <row r="290" spans="1:37" ht="12.75" hidden="1" customHeight="1">
      <c r="A290" s="447">
        <v>287</v>
      </c>
      <c r="B290" s="460">
        <v>9</v>
      </c>
      <c r="C290" s="483">
        <v>33</v>
      </c>
      <c r="D290" s="472">
        <f>測定日数!H37</f>
        <v>35</v>
      </c>
      <c r="E290" s="473">
        <f>mm!H37</f>
        <v>305.73248407643314</v>
      </c>
      <c r="F290" s="474">
        <f>pH!H37</f>
        <v>4.8726866068405883</v>
      </c>
      <c r="G290" s="474">
        <f>EC!H37</f>
        <v>0.76370833333333332</v>
      </c>
      <c r="H290" s="475">
        <f>'SO4'!H37</f>
        <v>6.8414272329793882</v>
      </c>
      <c r="I290" s="475">
        <f>'NO3'!H37</f>
        <v>7.7279960432660264</v>
      </c>
      <c r="J290" s="475">
        <f>Cl!H37</f>
        <v>6.0108923551368463</v>
      </c>
      <c r="K290" s="475">
        <f>H!H37</f>
        <v>13.406437663249175</v>
      </c>
      <c r="L290" s="475">
        <f>'NH4'!H37</f>
        <v>5.1936082931426357</v>
      </c>
      <c r="M290" s="475">
        <f>Na!H37</f>
        <v>0.88217703349282306</v>
      </c>
      <c r="N290" s="475">
        <f>K!H37</f>
        <v>7.9128088393268181E-2</v>
      </c>
      <c r="O290" s="475">
        <f>Mg!H37</f>
        <v>0</v>
      </c>
      <c r="P290" s="472">
        <f>Ca!H37</f>
        <v>0.43740643712574856</v>
      </c>
      <c r="Q290" s="476">
        <f t="shared" si="595"/>
        <v>0.41315050886750992</v>
      </c>
      <c r="R290" s="473">
        <f t="shared" si="596"/>
        <v>27.421742864361651</v>
      </c>
      <c r="S290" s="475">
        <f t="shared" si="597"/>
        <v>20.436163952529398</v>
      </c>
      <c r="T290" s="475">
        <f t="shared" si="598"/>
        <v>27.834893373229161</v>
      </c>
      <c r="U290" s="475">
        <f t="shared" si="599"/>
        <v>-14.596499045726654</v>
      </c>
      <c r="V290" s="475">
        <f t="shared" si="600"/>
        <v>-15.327465008212341</v>
      </c>
      <c r="W290" s="472">
        <f t="shared" si="601"/>
        <v>-2.4068355324842297</v>
      </c>
      <c r="X290" s="477">
        <f t="shared" si="602"/>
        <v>305.73248407643314</v>
      </c>
      <c r="Y290" s="478">
        <f t="shared" ref="Y290:AA290" si="657">H290*$E290/1000</f>
        <v>2.0916465425669468</v>
      </c>
      <c r="Z290" s="478">
        <f t="shared" si="657"/>
        <v>2.3626994272405688</v>
      </c>
      <c r="AA290" s="478">
        <f t="shared" si="657"/>
        <v>1.8377250512520296</v>
      </c>
      <c r="AB290" s="478">
        <f t="shared" ref="AB290:AF290" si="658">L290*$E290/1000</f>
        <v>1.5878547647824619</v>
      </c>
      <c r="AC290" s="478">
        <f t="shared" si="658"/>
        <v>0.26971017584493956</v>
      </c>
      <c r="AD290" s="478">
        <f t="shared" si="658"/>
        <v>2.419202702469346E-2</v>
      </c>
      <c r="AE290" s="478">
        <f t="shared" si="658"/>
        <v>0</v>
      </c>
      <c r="AF290" s="478">
        <f t="shared" si="658"/>
        <v>0.13372935657347729</v>
      </c>
      <c r="AG290" s="479">
        <f t="shared" si="605"/>
        <v>4.098783489401022</v>
      </c>
      <c r="AH290" s="480"/>
      <c r="AI290" s="459">
        <f t="shared" si="606"/>
        <v>47.857906816891045</v>
      </c>
      <c r="AJ290" s="301"/>
      <c r="AK290" s="301"/>
    </row>
    <row r="291" spans="1:37" ht="12.75" hidden="1" customHeight="1">
      <c r="A291" s="447">
        <v>288</v>
      </c>
      <c r="B291" s="460">
        <v>9</v>
      </c>
      <c r="C291" s="483">
        <v>34</v>
      </c>
      <c r="D291" s="472">
        <f>測定日数!H38</f>
        <v>35</v>
      </c>
      <c r="E291" s="473">
        <f>mm!H38</f>
        <v>571.26034373010827</v>
      </c>
      <c r="F291" s="474">
        <f>pH!H38</f>
        <v>4.87</v>
      </c>
      <c r="G291" s="474">
        <f>EC!H38</f>
        <v>1.02</v>
      </c>
      <c r="H291" s="475">
        <f>'SO4'!H38</f>
        <v>8.1999999999999993</v>
      </c>
      <c r="I291" s="475">
        <f>'NO3'!H38</f>
        <v>6.7</v>
      </c>
      <c r="J291" s="475">
        <f>Cl!H38</f>
        <v>28.3</v>
      </c>
      <c r="K291" s="475">
        <f>H!H38</f>
        <v>13.489628825916535</v>
      </c>
      <c r="L291" s="475">
        <f>'NH4'!H38</f>
        <v>3.94</v>
      </c>
      <c r="M291" s="475">
        <f>Na!H38</f>
        <v>22.6</v>
      </c>
      <c r="N291" s="475">
        <f>K!H38</f>
        <v>0.84599999999999997</v>
      </c>
      <c r="O291" s="475">
        <f>Mg!H38</f>
        <v>1.58</v>
      </c>
      <c r="P291" s="472">
        <f>Ca!H38</f>
        <v>0.747</v>
      </c>
      <c r="Q291" s="476">
        <f t="shared" si="595"/>
        <v>0.41060259063841337</v>
      </c>
      <c r="R291" s="473">
        <f t="shared" si="596"/>
        <v>51.400000000000006</v>
      </c>
      <c r="S291" s="475">
        <f t="shared" si="597"/>
        <v>45.529628825916525</v>
      </c>
      <c r="T291" s="475">
        <f t="shared" si="598"/>
        <v>51.81060259063841</v>
      </c>
      <c r="U291" s="475">
        <f t="shared" si="599"/>
        <v>-6.056322762389339</v>
      </c>
      <c r="V291" s="475">
        <f t="shared" si="600"/>
        <v>-6.4525979374789753</v>
      </c>
      <c r="W291" s="472">
        <f t="shared" si="601"/>
        <v>1.0163457260061886</v>
      </c>
      <c r="X291" s="477">
        <f t="shared" si="602"/>
        <v>571.26034373010827</v>
      </c>
      <c r="Y291" s="478">
        <f t="shared" ref="Y291:AA291" si="659">H291*$E291/1000</f>
        <v>4.6843348185868869</v>
      </c>
      <c r="Z291" s="478">
        <f t="shared" si="659"/>
        <v>3.8274443029917258</v>
      </c>
      <c r="AA291" s="478">
        <f t="shared" si="659"/>
        <v>16.166667727562064</v>
      </c>
      <c r="AB291" s="478">
        <f t="shared" ref="AB291:AF291" si="660">L291*$E291/1000</f>
        <v>2.2507657542966268</v>
      </c>
      <c r="AC291" s="478">
        <f t="shared" si="660"/>
        <v>12.910483768300448</v>
      </c>
      <c r="AD291" s="478">
        <f t="shared" si="660"/>
        <v>0.48328625079567161</v>
      </c>
      <c r="AE291" s="478">
        <f t="shared" si="660"/>
        <v>0.90259134309357114</v>
      </c>
      <c r="AF291" s="478">
        <f t="shared" si="660"/>
        <v>0.42673147676639089</v>
      </c>
      <c r="AG291" s="479">
        <f t="shared" si="605"/>
        <v>7.7060899998846564</v>
      </c>
      <c r="AH291" s="480"/>
      <c r="AI291" s="459">
        <f t="shared" si="606"/>
        <v>96.929628825916524</v>
      </c>
      <c r="AJ291" s="301"/>
      <c r="AK291" s="301"/>
    </row>
    <row r="292" spans="1:37" ht="12.75" customHeight="1">
      <c r="A292" s="447">
        <v>289</v>
      </c>
      <c r="B292" s="460">
        <v>9</v>
      </c>
      <c r="C292" s="483">
        <v>35</v>
      </c>
      <c r="D292" s="472">
        <f>測定日数!H39</f>
        <v>35</v>
      </c>
      <c r="E292" s="473">
        <f>mm!H39</f>
        <v>280.5842700434896</v>
      </c>
      <c r="F292" s="474">
        <f>pH!H39</f>
        <v>4.8396439501738371</v>
      </c>
      <c r="G292" s="474">
        <f>EC!H39</f>
        <v>1.1545297619047619</v>
      </c>
      <c r="H292" s="475">
        <f>'SO4'!H39</f>
        <v>9.9556445660494042</v>
      </c>
      <c r="I292" s="475">
        <f>'NO3'!H39</f>
        <v>8.8849430009029913</v>
      </c>
      <c r="J292" s="475">
        <f>Cl!H39</f>
        <v>12.541486111608254</v>
      </c>
      <c r="K292" s="475">
        <f>H!H39</f>
        <v>14.46625278786405</v>
      </c>
      <c r="L292" s="475">
        <f>'NH4'!H39</f>
        <v>12.381233182815809</v>
      </c>
      <c r="M292" s="475">
        <f>Na!H39</f>
        <v>10.546139604102418</v>
      </c>
      <c r="N292" s="475">
        <f>K!H39</f>
        <v>0.21692680012286245</v>
      </c>
      <c r="O292" s="475">
        <f>Mg!H39</f>
        <v>1.3839825029250385</v>
      </c>
      <c r="P292" s="472">
        <f>Ca!H39</f>
        <v>1.8518554139291761</v>
      </c>
      <c r="Q292" s="476">
        <f t="shared" si="595"/>
        <v>0.38288260435477744</v>
      </c>
      <c r="R292" s="473">
        <f t="shared" si="596"/>
        <v>41.337718244610052</v>
      </c>
      <c r="S292" s="475">
        <f t="shared" si="597"/>
        <v>44.082228208613571</v>
      </c>
      <c r="T292" s="475">
        <f t="shared" si="598"/>
        <v>41.720600848964828</v>
      </c>
      <c r="U292" s="475">
        <f t="shared" si="599"/>
        <v>3.212961466214951</v>
      </c>
      <c r="V292" s="475">
        <f t="shared" si="600"/>
        <v>2.7523886864662255</v>
      </c>
      <c r="W292" s="472">
        <f t="shared" si="601"/>
        <v>-6.8386853841651147</v>
      </c>
      <c r="X292" s="477">
        <f t="shared" si="602"/>
        <v>280.5842700434896</v>
      </c>
      <c r="Y292" s="478">
        <f t="shared" ref="Y292:AA292" si="661">H292*$E292/1000</f>
        <v>2.7933972633774062</v>
      </c>
      <c r="Z292" s="478">
        <f t="shared" si="661"/>
        <v>2.4929752462863775</v>
      </c>
      <c r="AA292" s="478">
        <f t="shared" si="661"/>
        <v>3.5189437258861647</v>
      </c>
      <c r="AB292" s="478">
        <f t="shared" ref="AB292:AF292" si="662">L292*$E292/1000</f>
        <v>3.4739792748386047</v>
      </c>
      <c r="AC292" s="478">
        <f t="shared" si="662"/>
        <v>2.9590808825938133</v>
      </c>
      <c r="AD292" s="478">
        <f t="shared" si="662"/>
        <v>6.0866247865343323E-2</v>
      </c>
      <c r="AE292" s="478">
        <f t="shared" si="662"/>
        <v>0.38832372033618368</v>
      </c>
      <c r="AF292" s="478">
        <f t="shared" si="662"/>
        <v>0.51960149954340218</v>
      </c>
      <c r="AG292" s="479">
        <f t="shared" si="605"/>
        <v>4.0590029787474311</v>
      </c>
      <c r="AH292" s="480"/>
      <c r="AI292" s="459">
        <f t="shared" si="606"/>
        <v>85.419946453223616</v>
      </c>
      <c r="AJ292" s="301"/>
      <c r="AK292" s="301"/>
    </row>
    <row r="293" spans="1:37" ht="12.75" hidden="1" customHeight="1">
      <c r="A293" s="447">
        <v>290</v>
      </c>
      <c r="B293" s="460">
        <v>9</v>
      </c>
      <c r="C293" s="483">
        <v>36</v>
      </c>
      <c r="D293" s="472">
        <f>測定日数!H40</f>
        <v>0</v>
      </c>
      <c r="E293" s="481"/>
      <c r="F293" s="474"/>
      <c r="G293" s="474"/>
      <c r="H293" s="475"/>
      <c r="I293" s="475"/>
      <c r="J293" s="475"/>
      <c r="K293" s="475"/>
      <c r="L293" s="475"/>
      <c r="M293" s="475"/>
      <c r="N293" s="475"/>
      <c r="O293" s="475"/>
      <c r="P293" s="472"/>
      <c r="Q293" s="476"/>
      <c r="R293" s="473"/>
      <c r="S293" s="475"/>
      <c r="T293" s="475"/>
      <c r="U293" s="475"/>
      <c r="V293" s="475"/>
      <c r="W293" s="472"/>
      <c r="X293" s="477"/>
      <c r="Y293" s="478"/>
      <c r="Z293" s="478"/>
      <c r="AA293" s="478"/>
      <c r="AB293" s="478"/>
      <c r="AC293" s="478"/>
      <c r="AD293" s="478"/>
      <c r="AE293" s="478"/>
      <c r="AF293" s="478"/>
      <c r="AG293" s="479"/>
      <c r="AH293" s="480"/>
      <c r="AI293" s="459"/>
      <c r="AJ293" s="301"/>
      <c r="AK293" s="301"/>
    </row>
    <row r="294" spans="1:37" ht="12.75" hidden="1" customHeight="1">
      <c r="A294" s="447">
        <v>291</v>
      </c>
      <c r="B294" s="460">
        <v>9</v>
      </c>
      <c r="C294" s="483">
        <v>37</v>
      </c>
      <c r="D294" s="472">
        <f>測定日数!H41</f>
        <v>35</v>
      </c>
      <c r="E294" s="473">
        <f>mm!H41</f>
        <v>209.13694267515922</v>
      </c>
      <c r="F294" s="474">
        <f>pH!H41</f>
        <v>4.3099999999999996</v>
      </c>
      <c r="G294" s="474">
        <f>EC!H41</f>
        <v>2.67</v>
      </c>
      <c r="H294" s="475">
        <f>'SO4'!H41</f>
        <v>22.901494426609041</v>
      </c>
      <c r="I294" s="475">
        <f>'NO3'!H41</f>
        <v>15.160092186262698</v>
      </c>
      <c r="J294" s="475">
        <f>Cl!H41</f>
        <v>56.413192789265693</v>
      </c>
      <c r="K294" s="475">
        <f>H!H41</f>
        <v>48.977881936844675</v>
      </c>
      <c r="L294" s="475">
        <f>'NH4'!H41</f>
        <v>9.4243914337825636</v>
      </c>
      <c r="M294" s="475">
        <f>Na!H41</f>
        <v>46.107404153146177</v>
      </c>
      <c r="N294" s="475">
        <f>K!H41</f>
        <v>1.7903591716263878</v>
      </c>
      <c r="O294" s="475">
        <f>Mg!H41</f>
        <v>5.3486936844270732</v>
      </c>
      <c r="P294" s="472">
        <f>Ca!H41</f>
        <v>3.2436748340735564</v>
      </c>
      <c r="Q294" s="476">
        <f t="shared" ref="Q294:Q313" si="663">1.24*10^(F294-5.35)</f>
        <v>0.11308934408013277</v>
      </c>
      <c r="R294" s="473">
        <f t="shared" ref="R294:R313" si="664">SUM(H294:J294)+H294</f>
        <v>117.37627382874646</v>
      </c>
      <c r="S294" s="475">
        <f t="shared" ref="S294:S313" si="665">SUM(K294:P294)+O294+P294</f>
        <v>123.48477373240108</v>
      </c>
      <c r="T294" s="475">
        <f t="shared" ref="T294:T313" si="666">SUM(H294:J294,Q294)+H294</f>
        <v>117.48936317282661</v>
      </c>
      <c r="U294" s="475">
        <f t="shared" ref="U294:U313" si="667">(S294-R294)/(R294+S294)*100</f>
        <v>2.536109497781641</v>
      </c>
      <c r="V294" s="475">
        <f t="shared" ref="V294:V313" si="668">(S294-T294)/(S294+T294)*100</f>
        <v>2.4879892243093256</v>
      </c>
      <c r="W294" s="472">
        <f t="shared" ref="W294:W313" si="669">100*((349.7*10^(2-F294)+(80*2*H294+71.5*I294+76.3*J294+73.5*L294+50.1*M294+73.5*N294+59.8*2*P294+53.3*2*O294)/10000)-G294)/((349.7*10^(2-F294)+(80*2*H294+71.5*I294+76.3*J294+73.5*L294+50.1*M294+73.5*N294+59.8*2*P294+53.3*2*O294)/10000)+G294)</f>
        <v>6.2704983872679092</v>
      </c>
      <c r="X294" s="477">
        <f t="shared" ref="X294:X313" si="670">E294</f>
        <v>209.13694267515922</v>
      </c>
      <c r="Y294" s="478">
        <f t="shared" ref="Y294:AA294" si="671">H294*$E294/1000</f>
        <v>4.7895485270732134</v>
      </c>
      <c r="Z294" s="478">
        <f t="shared" si="671"/>
        <v>3.1705353305085509</v>
      </c>
      <c r="AA294" s="478">
        <f t="shared" si="671"/>
        <v>11.798082666491364</v>
      </c>
      <c r="AB294" s="478">
        <f t="shared" ref="AB294:AF294" si="672">L294*$E294/1000</f>
        <v>1.9709884110352456</v>
      </c>
      <c r="AC294" s="478">
        <f t="shared" si="672"/>
        <v>9.642761539276929</v>
      </c>
      <c r="AD294" s="478">
        <f t="shared" si="672"/>
        <v>0.37443024344437337</v>
      </c>
      <c r="AE294" s="478">
        <f t="shared" si="672"/>
        <v>1.1186094444670109</v>
      </c>
      <c r="AF294" s="478">
        <f t="shared" si="672"/>
        <v>0.67837223783049794</v>
      </c>
      <c r="AG294" s="479">
        <f t="shared" ref="AG294:AG313" si="673">K294*$E294/1000</f>
        <v>10.243084486976601</v>
      </c>
      <c r="AH294" s="480"/>
      <c r="AI294" s="459">
        <f t="shared" ref="AI294:AI313" si="674">R294+S294</f>
        <v>240.86104756114753</v>
      </c>
      <c r="AJ294" s="301"/>
      <c r="AK294" s="301"/>
    </row>
    <row r="295" spans="1:37" ht="12.75" hidden="1" customHeight="1">
      <c r="A295" s="447">
        <v>292</v>
      </c>
      <c r="B295" s="460">
        <v>9</v>
      </c>
      <c r="C295" s="483">
        <v>38</v>
      </c>
      <c r="D295" s="472">
        <f>測定日数!H42</f>
        <v>36</v>
      </c>
      <c r="E295" s="473">
        <f>mm!H42</f>
        <v>349.90451941438579</v>
      </c>
      <c r="F295" s="474">
        <f>pH!H42</f>
        <v>4.5271245304376935</v>
      </c>
      <c r="G295" s="474">
        <f>EC!H42</f>
        <v>1.7664222303074411</v>
      </c>
      <c r="H295" s="475">
        <f>'SO4'!H42</f>
        <v>16.711974472660607</v>
      </c>
      <c r="I295" s="475">
        <f>'NO3'!H42</f>
        <v>7.2287636256251542</v>
      </c>
      <c r="J295" s="475">
        <f>Cl!H42</f>
        <v>15.946191239129222</v>
      </c>
      <c r="K295" s="475">
        <f>H!H42</f>
        <v>29.70814052641288</v>
      </c>
      <c r="L295" s="475">
        <f>'NH4'!H42</f>
        <v>3.7243462013902371</v>
      </c>
      <c r="M295" s="475">
        <f>Na!H42</f>
        <v>12.257158794698229</v>
      </c>
      <c r="N295" s="475">
        <f>K!H42</f>
        <v>2.3922997054604007</v>
      </c>
      <c r="O295" s="475">
        <f>Mg!H42</f>
        <v>1.515593276936301</v>
      </c>
      <c r="P295" s="472">
        <f>Ca!H42</f>
        <v>1.4468944026425248</v>
      </c>
      <c r="Q295" s="476">
        <f t="shared" si="663"/>
        <v>0.18644305717308193</v>
      </c>
      <c r="R295" s="473">
        <f t="shared" si="664"/>
        <v>56.598903810075591</v>
      </c>
      <c r="S295" s="475">
        <f t="shared" si="665"/>
        <v>54.006920587119403</v>
      </c>
      <c r="T295" s="475">
        <f t="shared" si="666"/>
        <v>56.78534686724867</v>
      </c>
      <c r="U295" s="475">
        <f t="shared" si="667"/>
        <v>-2.3434418911323815</v>
      </c>
      <c r="V295" s="475">
        <f t="shared" si="668"/>
        <v>-2.5077799597102888</v>
      </c>
      <c r="W295" s="472">
        <f t="shared" si="669"/>
        <v>-4.3402206684221669</v>
      </c>
      <c r="X295" s="477">
        <f t="shared" si="670"/>
        <v>349.90451941438579</v>
      </c>
      <c r="Y295" s="478">
        <f t="shared" ref="Y295:AA295" si="675">H295*$E295/1000</f>
        <v>5.8475953963217933</v>
      </c>
      <c r="Z295" s="478">
        <f t="shared" si="675"/>
        <v>2.5293770623845626</v>
      </c>
      <c r="AA295" s="478">
        <f t="shared" si="675"/>
        <v>5.5796443820173991</v>
      </c>
      <c r="AB295" s="478">
        <f t="shared" ref="AB295:AF295" si="676">L295*$E295/1000</f>
        <v>1.3031655677302443</v>
      </c>
      <c r="AC295" s="478">
        <f t="shared" si="676"/>
        <v>4.2888352574446964</v>
      </c>
      <c r="AD295" s="478">
        <f t="shared" si="676"/>
        <v>0.83707647873429825</v>
      </c>
      <c r="AE295" s="478">
        <f t="shared" si="676"/>
        <v>0.53031293719407047</v>
      </c>
      <c r="AF295" s="478">
        <f t="shared" si="676"/>
        <v>0.50627489059999742</v>
      </c>
      <c r="AG295" s="479">
        <f t="shared" si="673"/>
        <v>10.395012633589536</v>
      </c>
      <c r="AH295" s="480"/>
      <c r="AI295" s="459">
        <f t="shared" si="674"/>
        <v>110.60582439719499</v>
      </c>
      <c r="AJ295" s="301"/>
      <c r="AK295" s="301"/>
    </row>
    <row r="296" spans="1:37" ht="12.75" hidden="1" customHeight="1">
      <c r="A296" s="447">
        <v>293</v>
      </c>
      <c r="B296" s="460">
        <v>9</v>
      </c>
      <c r="C296" s="483">
        <v>39</v>
      </c>
      <c r="D296" s="472">
        <f>測定日数!H43</f>
        <v>38</v>
      </c>
      <c r="E296" s="473">
        <f>mm!H43</f>
        <v>134.60370157053953</v>
      </c>
      <c r="F296" s="474">
        <f>pH!H43</f>
        <v>4.5309648167744463</v>
      </c>
      <c r="G296" s="474">
        <f>EC!H43</f>
        <v>1.6008813583370778</v>
      </c>
      <c r="H296" s="475">
        <f>'SO4'!H43</f>
        <v>14.866781989736802</v>
      </c>
      <c r="I296" s="475">
        <f>'NO3'!H43</f>
        <v>13.69139735616147</v>
      </c>
      <c r="J296" s="475">
        <f>Cl!H43</f>
        <v>14.210981862037979</v>
      </c>
      <c r="K296" s="475">
        <f>H!H43</f>
        <v>29.446601780379943</v>
      </c>
      <c r="L296" s="475">
        <f>'NH4'!H43</f>
        <v>12.158406602501953</v>
      </c>
      <c r="M296" s="475">
        <f>Na!H43</f>
        <v>8.7203845153356827</v>
      </c>
      <c r="N296" s="475">
        <f>K!H43</f>
        <v>1.1443708468323601</v>
      </c>
      <c r="O296" s="475">
        <f>Mg!H43</f>
        <v>1.1791827275522033</v>
      </c>
      <c r="P296" s="472">
        <f>Ca!H43</f>
        <v>0.13284224466147995</v>
      </c>
      <c r="Q296" s="476">
        <f t="shared" si="663"/>
        <v>0.18809900660124595</v>
      </c>
      <c r="R296" s="473">
        <f t="shared" si="664"/>
        <v>57.635943197673051</v>
      </c>
      <c r="S296" s="475">
        <f t="shared" si="665"/>
        <v>54.093813689477308</v>
      </c>
      <c r="T296" s="475">
        <f t="shared" si="666"/>
        <v>57.824042204274299</v>
      </c>
      <c r="U296" s="475">
        <f t="shared" si="667"/>
        <v>-3.1702651172626961</v>
      </c>
      <c r="V296" s="475">
        <f t="shared" si="668"/>
        <v>-3.3330056986958865</v>
      </c>
      <c r="W296" s="472">
        <f t="shared" si="669"/>
        <v>0.88785071455906528</v>
      </c>
      <c r="X296" s="477">
        <f t="shared" si="670"/>
        <v>134.60370157053953</v>
      </c>
      <c r="Y296" s="478">
        <f t="shared" ref="Y296:AA296" si="677">H296*$E296/1000</f>
        <v>2.0011238862608041</v>
      </c>
      <c r="Z296" s="478">
        <f t="shared" si="677"/>
        <v>1.8429127638124323</v>
      </c>
      <c r="AA296" s="478">
        <f t="shared" si="677"/>
        <v>1.9128507615821102</v>
      </c>
      <c r="AB296" s="478">
        <f t="shared" ref="AB296:AF296" si="678">L296*$E296/1000</f>
        <v>1.6365665338964503</v>
      </c>
      <c r="AC296" s="478">
        <f t="shared" si="678"/>
        <v>1.1737960348825982</v>
      </c>
      <c r="AD296" s="478">
        <f t="shared" si="678"/>
        <v>0.15403655195304861</v>
      </c>
      <c r="AE296" s="478">
        <f t="shared" si="678"/>
        <v>0.15872235995657161</v>
      </c>
      <c r="AF296" s="478">
        <f t="shared" si="678"/>
        <v>1.7881057856374442E-2</v>
      </c>
      <c r="AG296" s="479">
        <f t="shared" si="673"/>
        <v>3.96362159831278</v>
      </c>
      <c r="AH296" s="480"/>
      <c r="AI296" s="459">
        <f t="shared" si="674"/>
        <v>111.72975688715036</v>
      </c>
      <c r="AJ296" s="301"/>
      <c r="AK296" s="301"/>
    </row>
    <row r="297" spans="1:37" ht="12.75" hidden="1" customHeight="1">
      <c r="A297" s="447">
        <v>294</v>
      </c>
      <c r="B297" s="460">
        <v>9</v>
      </c>
      <c r="C297" s="483">
        <v>40</v>
      </c>
      <c r="D297" s="472">
        <f>測定日数!H44</f>
        <v>35</v>
      </c>
      <c r="E297" s="473">
        <f>mm!H44</f>
        <v>179.07643312101911</v>
      </c>
      <c r="F297" s="474">
        <f>pH!H44</f>
        <v>4.28</v>
      </c>
      <c r="G297" s="474">
        <f>EC!H44</f>
        <v>2.72</v>
      </c>
      <c r="H297" s="475">
        <f>'SO4'!H44</f>
        <v>25.5705264293745</v>
      </c>
      <c r="I297" s="475">
        <f>'NO3'!H44</f>
        <v>21.2585140645518</v>
      </c>
      <c r="J297" s="475">
        <f>Cl!H44</f>
        <v>15.820188797098526</v>
      </c>
      <c r="K297" s="475">
        <f>H!H44</f>
        <v>52.480746024977257</v>
      </c>
      <c r="L297" s="475">
        <f>'NH4'!H44</f>
        <v>12.283319534368072</v>
      </c>
      <c r="M297" s="475">
        <f>Na!H44</f>
        <v>16.790830517616353</v>
      </c>
      <c r="N297" s="475">
        <f>K!H44</f>
        <v>0.96967365728900257</v>
      </c>
      <c r="O297" s="475">
        <f>Mg!H44</f>
        <v>1.7266416595394738</v>
      </c>
      <c r="P297" s="472">
        <f>Ca!H44</f>
        <v>2.1136044785429142</v>
      </c>
      <c r="Q297" s="476">
        <f t="shared" si="663"/>
        <v>0.10554111673709483</v>
      </c>
      <c r="R297" s="473">
        <f t="shared" si="664"/>
        <v>88.21975572039932</v>
      </c>
      <c r="S297" s="475">
        <f t="shared" si="665"/>
        <v>90.205062010415446</v>
      </c>
      <c r="T297" s="475">
        <f t="shared" si="666"/>
        <v>88.32529683713642</v>
      </c>
      <c r="U297" s="475">
        <f t="shared" si="667"/>
        <v>1.1126850598840516</v>
      </c>
      <c r="V297" s="475">
        <f t="shared" si="668"/>
        <v>1.0529106564358437</v>
      </c>
      <c r="W297" s="472">
        <f t="shared" si="669"/>
        <v>0.4083039475806996</v>
      </c>
      <c r="X297" s="477">
        <f t="shared" si="670"/>
        <v>179.07643312101911</v>
      </c>
      <c r="Y297" s="478">
        <f t="shared" ref="Y297:AA297" si="679">H297*$E297/1000</f>
        <v>4.5790786659991349</v>
      </c>
      <c r="Z297" s="478">
        <f t="shared" si="679"/>
        <v>3.8068988721329546</v>
      </c>
      <c r="AA297" s="478">
        <f t="shared" si="679"/>
        <v>2.8330229810855099</v>
      </c>
      <c r="AB297" s="478">
        <f t="shared" ref="AB297:AF297" si="680">L297*$E297/1000</f>
        <v>2.1996530491003718</v>
      </c>
      <c r="AC297" s="478">
        <f t="shared" si="680"/>
        <v>3.0068420382342915</v>
      </c>
      <c r="AD297" s="478">
        <f t="shared" si="680"/>
        <v>0.17364569983872807</v>
      </c>
      <c r="AE297" s="478">
        <f t="shared" si="680"/>
        <v>0.309200829668486</v>
      </c>
      <c r="AF297" s="478">
        <f t="shared" si="680"/>
        <v>0.37849675104607666</v>
      </c>
      <c r="AG297" s="479">
        <f t="shared" si="673"/>
        <v>9.3980648056830294</v>
      </c>
      <c r="AH297" s="480"/>
      <c r="AI297" s="459">
        <f t="shared" si="674"/>
        <v>178.42481773081477</v>
      </c>
      <c r="AJ297" s="301"/>
      <c r="AK297" s="301"/>
    </row>
    <row r="298" spans="1:37" ht="12.75" hidden="1" customHeight="1">
      <c r="A298" s="447">
        <v>295</v>
      </c>
      <c r="B298" s="460">
        <v>9</v>
      </c>
      <c r="C298" s="483">
        <v>41</v>
      </c>
      <c r="D298" s="472">
        <f>測定日数!H45</f>
        <v>35</v>
      </c>
      <c r="E298" s="473">
        <f>mm!H45</f>
        <v>446.05095541401278</v>
      </c>
      <c r="F298" s="474">
        <f>pH!H45</f>
        <v>4.67</v>
      </c>
      <c r="G298" s="474">
        <f>EC!H45</f>
        <v>1.64</v>
      </c>
      <c r="H298" s="475">
        <f>'SO4'!H45</f>
        <v>10.75</v>
      </c>
      <c r="I298" s="475">
        <f>'NO3'!H45</f>
        <v>5.62</v>
      </c>
      <c r="J298" s="475">
        <f>Cl!H45</f>
        <v>23.97</v>
      </c>
      <c r="K298" s="475">
        <f>H!H45</f>
        <v>21.379620895022335</v>
      </c>
      <c r="L298" s="475">
        <f>'NH4'!H45</f>
        <v>5.08</v>
      </c>
      <c r="M298" s="475">
        <f>Na!H45</f>
        <v>22</v>
      </c>
      <c r="N298" s="475">
        <f>K!H45</f>
        <v>0.7</v>
      </c>
      <c r="O298" s="475">
        <f>Mg!H45</f>
        <v>2.99</v>
      </c>
      <c r="P298" s="472">
        <f>Ca!H45</f>
        <v>1.29</v>
      </c>
      <c r="Q298" s="476">
        <f t="shared" si="663"/>
        <v>0.259072720225901</v>
      </c>
      <c r="R298" s="473">
        <f t="shared" si="664"/>
        <v>51.09</v>
      </c>
      <c r="S298" s="475">
        <f t="shared" si="665"/>
        <v>57.719620895022338</v>
      </c>
      <c r="T298" s="475">
        <f t="shared" si="666"/>
        <v>51.349072720225905</v>
      </c>
      <c r="U298" s="475">
        <f t="shared" si="667"/>
        <v>6.0928627822520207</v>
      </c>
      <c r="V298" s="475">
        <f t="shared" si="668"/>
        <v>5.8408586035413972</v>
      </c>
      <c r="W298" s="472">
        <f t="shared" si="669"/>
        <v>-9.9665853465581655</v>
      </c>
      <c r="X298" s="477">
        <f t="shared" si="670"/>
        <v>446.05095541401278</v>
      </c>
      <c r="Y298" s="478">
        <f t="shared" ref="Y298:AA298" si="681">H298*$E298/1000</f>
        <v>4.7950477707006378</v>
      </c>
      <c r="Z298" s="478">
        <f t="shared" si="681"/>
        <v>2.5068063694267515</v>
      </c>
      <c r="AA298" s="478">
        <f t="shared" si="681"/>
        <v>10.691841401273885</v>
      </c>
      <c r="AB298" s="478">
        <f t="shared" ref="AB298:AF298" si="682">L298*$E298/1000</f>
        <v>2.2659388535031848</v>
      </c>
      <c r="AC298" s="478">
        <f t="shared" si="682"/>
        <v>9.8131210191082818</v>
      </c>
      <c r="AD298" s="478">
        <f t="shared" si="682"/>
        <v>0.31223566878980891</v>
      </c>
      <c r="AE298" s="478">
        <f t="shared" si="682"/>
        <v>1.3336923566878984</v>
      </c>
      <c r="AF298" s="478">
        <f t="shared" si="682"/>
        <v>0.57540573248407645</v>
      </c>
      <c r="AG298" s="479">
        <f t="shared" si="673"/>
        <v>9.5364003266141033</v>
      </c>
      <c r="AH298" s="480"/>
      <c r="AI298" s="459">
        <f t="shared" si="674"/>
        <v>108.80962089502233</v>
      </c>
      <c r="AJ298" s="301"/>
      <c r="AK298" s="301"/>
    </row>
    <row r="299" spans="1:37" ht="12.75" hidden="1" customHeight="1">
      <c r="A299" s="447">
        <v>296</v>
      </c>
      <c r="B299" s="460">
        <v>9</v>
      </c>
      <c r="C299" s="483">
        <v>42</v>
      </c>
      <c r="D299" s="472">
        <f>測定日数!H46</f>
        <v>35</v>
      </c>
      <c r="E299" s="473">
        <f>mm!H46</f>
        <v>159.87261146496814</v>
      </c>
      <c r="F299" s="474">
        <f>pH!H46</f>
        <v>4.5531460041504257</v>
      </c>
      <c r="G299" s="474">
        <f>EC!H46</f>
        <v>1.9046334661354583</v>
      </c>
      <c r="H299" s="475">
        <f>'SO4'!H46</f>
        <v>17.424725871513942</v>
      </c>
      <c r="I299" s="475">
        <f>'NO3'!H46</f>
        <v>10.706875208520756</v>
      </c>
      <c r="J299" s="475">
        <f>Cl!H46</f>
        <v>19.255697718983225</v>
      </c>
      <c r="K299" s="475">
        <f>H!H46</f>
        <v>27.980404967117096</v>
      </c>
      <c r="L299" s="475">
        <f>'NH4'!H46</f>
        <v>8.5990680799026116</v>
      </c>
      <c r="M299" s="475">
        <f>Na!H46</f>
        <v>25.97822730209597</v>
      </c>
      <c r="N299" s="475">
        <f>K!H46</f>
        <v>2.1773908957520298</v>
      </c>
      <c r="O299" s="475">
        <f>Mg!H46</f>
        <v>1.5034724487296716</v>
      </c>
      <c r="P299" s="472">
        <f>Ca!H46</f>
        <v>2.4640510766932269</v>
      </c>
      <c r="Q299" s="476">
        <f t="shared" si="663"/>
        <v>0.19795555315161809</v>
      </c>
      <c r="R299" s="473">
        <f t="shared" si="664"/>
        <v>64.812024670531869</v>
      </c>
      <c r="S299" s="475">
        <f t="shared" si="665"/>
        <v>72.670138295713485</v>
      </c>
      <c r="T299" s="475">
        <f t="shared" si="666"/>
        <v>65.009980223683485</v>
      </c>
      <c r="U299" s="475">
        <f t="shared" si="667"/>
        <v>5.7157331945024321</v>
      </c>
      <c r="V299" s="475">
        <f t="shared" si="668"/>
        <v>5.56373582068845</v>
      </c>
      <c r="W299" s="472">
        <f t="shared" si="669"/>
        <v>-4.6434653061052638</v>
      </c>
      <c r="X299" s="477">
        <f t="shared" si="670"/>
        <v>159.87261146496814</v>
      </c>
      <c r="Y299" s="478">
        <f t="shared" ref="Y299:AA299" si="683">H299*$E299/1000</f>
        <v>2.785736429140127</v>
      </c>
      <c r="Z299" s="478">
        <f t="shared" si="683"/>
        <v>1.7117361002157385</v>
      </c>
      <c r="AA299" s="478">
        <f t="shared" si="683"/>
        <v>3.0784586799138784</v>
      </c>
      <c r="AB299" s="478">
        <f t="shared" ref="AB299:AF299" si="684">L299*$E299/1000</f>
        <v>1.3747554700990801</v>
      </c>
      <c r="AC299" s="478">
        <f t="shared" si="684"/>
        <v>4.1532070400166168</v>
      </c>
      <c r="AD299" s="478">
        <f t="shared" si="684"/>
        <v>0.34810516868392322</v>
      </c>
      <c r="AE299" s="478">
        <f t="shared" si="684"/>
        <v>0.24036406664404303</v>
      </c>
      <c r="AF299" s="478">
        <f t="shared" si="684"/>
        <v>0.39393428041401268</v>
      </c>
      <c r="AG299" s="479">
        <f t="shared" si="673"/>
        <v>4.4733004119403761</v>
      </c>
      <c r="AH299" s="480"/>
      <c r="AI299" s="459">
        <f t="shared" si="674"/>
        <v>137.48216296624537</v>
      </c>
      <c r="AJ299" s="301"/>
      <c r="AK299" s="301"/>
    </row>
    <row r="300" spans="1:37" ht="12.75" hidden="1" customHeight="1">
      <c r="A300" s="447">
        <v>297</v>
      </c>
      <c r="B300" s="460">
        <v>9</v>
      </c>
      <c r="C300" s="483">
        <v>43</v>
      </c>
      <c r="D300" s="472">
        <f>測定日数!H47</f>
        <v>28</v>
      </c>
      <c r="E300" s="473">
        <f>mm!H47</f>
        <v>163</v>
      </c>
      <c r="F300" s="474">
        <f>pH!H47</f>
        <v>4.57</v>
      </c>
      <c r="G300" s="474">
        <f>EC!H47</f>
        <v>1.76</v>
      </c>
      <c r="H300" s="475">
        <f>'SO4'!H47</f>
        <v>18.079999999999998</v>
      </c>
      <c r="I300" s="475">
        <f>'NO3'!H47</f>
        <v>12.12</v>
      </c>
      <c r="J300" s="475">
        <f>Cl!H47</f>
        <v>18.78</v>
      </c>
      <c r="K300" s="475">
        <f>H!H47</f>
        <v>26.915348039269148</v>
      </c>
      <c r="L300" s="475">
        <f>'NH4'!H47</f>
        <v>17</v>
      </c>
      <c r="M300" s="475">
        <f>Na!H47</f>
        <v>13</v>
      </c>
      <c r="N300" s="475">
        <f>K!H47</f>
        <v>2.38</v>
      </c>
      <c r="O300" s="475">
        <f>Mg!H47</f>
        <v>1.83</v>
      </c>
      <c r="P300" s="472">
        <f>Ca!H47</f>
        <v>4.7</v>
      </c>
      <c r="Q300" s="476">
        <f t="shared" si="663"/>
        <v>0.20578877652225777</v>
      </c>
      <c r="R300" s="473">
        <f t="shared" si="664"/>
        <v>67.06</v>
      </c>
      <c r="S300" s="475">
        <f t="shared" si="665"/>
        <v>72.355348039269145</v>
      </c>
      <c r="T300" s="475">
        <f t="shared" si="666"/>
        <v>67.265788776522243</v>
      </c>
      <c r="U300" s="475">
        <f t="shared" si="667"/>
        <v>3.7982532868458661</v>
      </c>
      <c r="V300" s="475">
        <f t="shared" si="668"/>
        <v>3.6452641618738526</v>
      </c>
      <c r="W300" s="472">
        <f t="shared" si="669"/>
        <v>-0.46373371840866467</v>
      </c>
      <c r="X300" s="477">
        <f t="shared" si="670"/>
        <v>163</v>
      </c>
      <c r="Y300" s="478">
        <f t="shared" ref="Y300:AA300" si="685">H300*$E300/1000</f>
        <v>2.9470399999999994</v>
      </c>
      <c r="Z300" s="478">
        <f t="shared" si="685"/>
        <v>1.97556</v>
      </c>
      <c r="AA300" s="478">
        <f t="shared" si="685"/>
        <v>3.0611400000000004</v>
      </c>
      <c r="AB300" s="478">
        <f t="shared" ref="AB300:AF300" si="686">L300*$E300/1000</f>
        <v>2.7709999999999999</v>
      </c>
      <c r="AC300" s="478">
        <f t="shared" si="686"/>
        <v>2.1190000000000002</v>
      </c>
      <c r="AD300" s="478">
        <f t="shared" si="686"/>
        <v>0.38794000000000001</v>
      </c>
      <c r="AE300" s="478">
        <f t="shared" si="686"/>
        <v>0.29829</v>
      </c>
      <c r="AF300" s="478">
        <f t="shared" si="686"/>
        <v>0.7661</v>
      </c>
      <c r="AG300" s="479">
        <f t="shared" si="673"/>
        <v>4.3872017304008715</v>
      </c>
      <c r="AH300" s="480"/>
      <c r="AI300" s="459">
        <f t="shared" si="674"/>
        <v>139.41534803926913</v>
      </c>
      <c r="AJ300" s="301"/>
      <c r="AK300" s="301"/>
    </row>
    <row r="301" spans="1:37" ht="12.75" hidden="1" customHeight="1">
      <c r="A301" s="447">
        <v>298</v>
      </c>
      <c r="B301" s="460">
        <v>9</v>
      </c>
      <c r="C301" s="483">
        <v>44</v>
      </c>
      <c r="D301" s="472">
        <f>測定日数!H48</f>
        <v>35</v>
      </c>
      <c r="E301" s="473">
        <f>mm!H48</f>
        <v>373.1</v>
      </c>
      <c r="F301" s="474">
        <f>pH!H48</f>
        <v>4.66</v>
      </c>
      <c r="G301" s="474">
        <f>EC!H48</f>
        <v>1.41</v>
      </c>
      <c r="H301" s="475">
        <f>'SO4'!H48</f>
        <v>13.3</v>
      </c>
      <c r="I301" s="475">
        <f>'NO3'!H48</f>
        <v>8.8000000000000007</v>
      </c>
      <c r="J301" s="475">
        <f>Cl!H48</f>
        <v>19.3</v>
      </c>
      <c r="K301" s="475">
        <f>H!H48</f>
        <v>21.877616239495527</v>
      </c>
      <c r="L301" s="475">
        <f>'NH4'!H48</f>
        <v>14.3</v>
      </c>
      <c r="M301" s="475">
        <f>Na!H48</f>
        <v>15.9</v>
      </c>
      <c r="N301" s="475">
        <f>K!H48</f>
        <v>0.8</v>
      </c>
      <c r="O301" s="475">
        <f>Mg!H48</f>
        <v>2</v>
      </c>
      <c r="P301" s="472">
        <f>Ca!H48</f>
        <v>0.9</v>
      </c>
      <c r="Q301" s="476">
        <f t="shared" si="663"/>
        <v>0.25317550513902187</v>
      </c>
      <c r="R301" s="473">
        <f t="shared" si="664"/>
        <v>54.7</v>
      </c>
      <c r="S301" s="475">
        <f t="shared" si="665"/>
        <v>58.677616239495521</v>
      </c>
      <c r="T301" s="475">
        <f t="shared" si="666"/>
        <v>54.953175505139029</v>
      </c>
      <c r="U301" s="475">
        <f t="shared" si="667"/>
        <v>3.5082905880586859</v>
      </c>
      <c r="V301" s="475">
        <f t="shared" si="668"/>
        <v>3.2776685589998569</v>
      </c>
      <c r="W301" s="472">
        <f t="shared" si="669"/>
        <v>2.719968823752426E-2</v>
      </c>
      <c r="X301" s="477">
        <f t="shared" si="670"/>
        <v>373.1</v>
      </c>
      <c r="Y301" s="478">
        <f t="shared" ref="Y301:AA301" si="687">H301*$E301/1000</f>
        <v>4.9622300000000008</v>
      </c>
      <c r="Z301" s="478">
        <f t="shared" si="687"/>
        <v>3.2832800000000009</v>
      </c>
      <c r="AA301" s="478">
        <f t="shared" si="687"/>
        <v>7.2008300000000007</v>
      </c>
      <c r="AB301" s="478">
        <f t="shared" ref="AB301:AF301" si="688">L301*$E301/1000</f>
        <v>5.3353300000000008</v>
      </c>
      <c r="AC301" s="478">
        <f t="shared" si="688"/>
        <v>5.932290000000001</v>
      </c>
      <c r="AD301" s="478">
        <f t="shared" si="688"/>
        <v>0.29848000000000002</v>
      </c>
      <c r="AE301" s="478">
        <f t="shared" si="688"/>
        <v>0.74620000000000009</v>
      </c>
      <c r="AF301" s="478">
        <f t="shared" si="688"/>
        <v>0.33579000000000003</v>
      </c>
      <c r="AG301" s="479">
        <f t="shared" si="673"/>
        <v>8.1625386189557823</v>
      </c>
      <c r="AH301" s="480"/>
      <c r="AI301" s="459">
        <f t="shared" si="674"/>
        <v>113.37761623949552</v>
      </c>
      <c r="AJ301" s="301"/>
      <c r="AK301" s="301"/>
    </row>
    <row r="302" spans="1:37" ht="12.75" hidden="1" customHeight="1">
      <c r="A302" s="447">
        <v>299</v>
      </c>
      <c r="B302" s="460">
        <v>9</v>
      </c>
      <c r="C302" s="483">
        <v>45</v>
      </c>
      <c r="D302" s="472">
        <f>測定日数!H49</f>
        <v>35</v>
      </c>
      <c r="E302" s="473">
        <f>mm!H49</f>
        <v>161.09200000000001</v>
      </c>
      <c r="F302" s="474">
        <f>pH!H49</f>
        <v>4.554622297210825</v>
      </c>
      <c r="G302" s="474">
        <f>EC!H49</f>
        <v>1.7751412484791302</v>
      </c>
      <c r="H302" s="475">
        <f>'SO4'!H49</f>
        <v>17.579568352245921</v>
      </c>
      <c r="I302" s="475">
        <f>'NO3'!H49</f>
        <v>10.297144054329204</v>
      </c>
      <c r="J302" s="475">
        <f>Cl!H49</f>
        <v>19.890454336652351</v>
      </c>
      <c r="K302" s="475">
        <f>H!H49</f>
        <v>27.885452921519207</v>
      </c>
      <c r="L302" s="475">
        <f>'NH4'!H49</f>
        <v>13.23117752588583</v>
      </c>
      <c r="M302" s="475">
        <f>Na!H49</f>
        <v>16.80280522931</v>
      </c>
      <c r="N302" s="475">
        <f>K!H49</f>
        <v>2.7998818687458105</v>
      </c>
      <c r="O302" s="475">
        <f>Mg!H49</f>
        <v>1.5087978608497008</v>
      </c>
      <c r="P302" s="472">
        <f>Ca!H49</f>
        <v>2.0363515879124976</v>
      </c>
      <c r="Q302" s="476">
        <f t="shared" si="663"/>
        <v>0.19862960656441755</v>
      </c>
      <c r="R302" s="473">
        <f t="shared" si="664"/>
        <v>65.346735095473406</v>
      </c>
      <c r="S302" s="475">
        <f t="shared" si="665"/>
        <v>67.809616442985245</v>
      </c>
      <c r="T302" s="475">
        <f t="shared" si="666"/>
        <v>65.545364702037816</v>
      </c>
      <c r="U302" s="475">
        <f t="shared" si="667"/>
        <v>1.8496161234941182</v>
      </c>
      <c r="V302" s="475">
        <f t="shared" si="668"/>
        <v>1.6979131349319931</v>
      </c>
      <c r="W302" s="472">
        <f t="shared" si="669"/>
        <v>-1.4538531614354997</v>
      </c>
      <c r="X302" s="477">
        <f t="shared" si="670"/>
        <v>161.09200000000001</v>
      </c>
      <c r="Y302" s="478">
        <f t="shared" ref="Y302:AA302" si="689">H302*$E302/1000</f>
        <v>2.8319278250000002</v>
      </c>
      <c r="Z302" s="478">
        <f t="shared" si="689"/>
        <v>1.6587875300000003</v>
      </c>
      <c r="AA302" s="478">
        <f t="shared" si="689"/>
        <v>3.2041930700000005</v>
      </c>
      <c r="AB302" s="478">
        <f t="shared" ref="AB302:AF302" si="690">L302*$E302/1000</f>
        <v>2.13143685</v>
      </c>
      <c r="AC302" s="478">
        <f t="shared" si="690"/>
        <v>2.7067975000000066</v>
      </c>
      <c r="AD302" s="478">
        <f t="shared" si="690"/>
        <v>0.45103857000000014</v>
      </c>
      <c r="AE302" s="478">
        <f t="shared" si="690"/>
        <v>0.24305526500000002</v>
      </c>
      <c r="AF302" s="478">
        <f t="shared" si="690"/>
        <v>0.32803995000000008</v>
      </c>
      <c r="AG302" s="479">
        <f t="shared" si="673"/>
        <v>4.4921233820333724</v>
      </c>
      <c r="AH302" s="480"/>
      <c r="AI302" s="459">
        <f t="shared" si="674"/>
        <v>133.15635153845864</v>
      </c>
      <c r="AJ302" s="301"/>
      <c r="AK302" s="301"/>
    </row>
    <row r="303" spans="1:37" ht="12.75" hidden="1" customHeight="1">
      <c r="A303" s="447">
        <v>300</v>
      </c>
      <c r="B303" s="460">
        <v>9</v>
      </c>
      <c r="C303" s="483">
        <v>46</v>
      </c>
      <c r="D303" s="472">
        <f>測定日数!H50</f>
        <v>35</v>
      </c>
      <c r="E303" s="473">
        <f>mm!H50</f>
        <v>160.56024192264843</v>
      </c>
      <c r="F303" s="474">
        <f>pH!H50</f>
        <v>4.5737796785848799</v>
      </c>
      <c r="G303" s="474">
        <f>EC!H50</f>
        <v>2.6983404044409203</v>
      </c>
      <c r="H303" s="475">
        <f>'SO4'!H50</f>
        <v>23.290929699925272</v>
      </c>
      <c r="I303" s="475">
        <f>'NO3'!H50</f>
        <v>15.682519341313938</v>
      </c>
      <c r="J303" s="475">
        <f>Cl!H50</f>
        <v>95.322471017930781</v>
      </c>
      <c r="K303" s="475">
        <f>H!H50</f>
        <v>26.682119286390559</v>
      </c>
      <c r="L303" s="475">
        <f>'NH4'!H50</f>
        <v>12.056201198708571</v>
      </c>
      <c r="M303" s="475">
        <f>Na!H50</f>
        <v>88.187638420774974</v>
      </c>
      <c r="N303" s="475">
        <f>K!H50</f>
        <v>2.2742711665375386</v>
      </c>
      <c r="O303" s="475">
        <f>Mg!H50</f>
        <v>9.9678509109466322</v>
      </c>
      <c r="P303" s="472">
        <f>Ca!H50</f>
        <v>4.8763001336789156</v>
      </c>
      <c r="Q303" s="476">
        <f t="shared" si="663"/>
        <v>0.20758757890334067</v>
      </c>
      <c r="R303" s="473">
        <f t="shared" si="664"/>
        <v>157.58684975909526</v>
      </c>
      <c r="S303" s="475">
        <f t="shared" si="665"/>
        <v>158.88853216166271</v>
      </c>
      <c r="T303" s="475">
        <f t="shared" si="666"/>
        <v>157.7944373379986</v>
      </c>
      <c r="U303" s="475">
        <f t="shared" si="667"/>
        <v>0.41130605314930246</v>
      </c>
      <c r="V303" s="475">
        <f t="shared" si="668"/>
        <v>0.34548584200555749</v>
      </c>
      <c r="W303" s="472">
        <f t="shared" si="669"/>
        <v>2.8541635381260275</v>
      </c>
      <c r="X303" s="477">
        <f t="shared" si="670"/>
        <v>160.56024192264843</v>
      </c>
      <c r="Y303" s="478">
        <f t="shared" ref="Y303:AA303" si="691">H303*$E303/1000</f>
        <v>3.739597307223399</v>
      </c>
      <c r="Z303" s="478">
        <f t="shared" si="691"/>
        <v>2.5179890993979788</v>
      </c>
      <c r="AA303" s="478">
        <f t="shared" si="691"/>
        <v>15.304999007303609</v>
      </c>
      <c r="AB303" s="478">
        <f t="shared" ref="AB303:AF303" si="692">L303*$E303/1000</f>
        <v>1.9357465811327723</v>
      </c>
      <c r="AC303" s="478">
        <f t="shared" si="692"/>
        <v>14.159428559426674</v>
      </c>
      <c r="AD303" s="478">
        <f t="shared" si="692"/>
        <v>0.36515752869697105</v>
      </c>
      <c r="AE303" s="478">
        <f t="shared" si="692"/>
        <v>1.6004405537104829</v>
      </c>
      <c r="AF303" s="478">
        <f t="shared" si="692"/>
        <v>0.78293992915092947</v>
      </c>
      <c r="AG303" s="479">
        <f t="shared" si="673"/>
        <v>4.284087527631832</v>
      </c>
      <c r="AH303" s="480"/>
      <c r="AI303" s="459">
        <f t="shared" si="674"/>
        <v>316.47538192075797</v>
      </c>
      <c r="AJ303" s="301"/>
      <c r="AK303" s="301"/>
    </row>
    <row r="304" spans="1:37" ht="12.75" hidden="1" customHeight="1">
      <c r="A304" s="447">
        <v>301</v>
      </c>
      <c r="B304" s="460">
        <v>9</v>
      </c>
      <c r="C304" s="483">
        <v>47</v>
      </c>
      <c r="D304" s="472">
        <f>測定日数!H51</f>
        <v>35</v>
      </c>
      <c r="E304" s="473">
        <f>mm!H51</f>
        <v>199.36305732484075</v>
      </c>
      <c r="F304" s="474">
        <f>pH!H51</f>
        <v>4.87</v>
      </c>
      <c r="G304" s="474">
        <f>EC!H51</f>
        <v>1.17</v>
      </c>
      <c r="H304" s="475">
        <f>'SO4'!H51</f>
        <v>10.53</v>
      </c>
      <c r="I304" s="475">
        <f>'NO3'!H51</f>
        <v>5.31</v>
      </c>
      <c r="J304" s="475">
        <f>Cl!H51</f>
        <v>23.63</v>
      </c>
      <c r="K304" s="475">
        <f>H!H51</f>
        <v>13.489628825916535</v>
      </c>
      <c r="L304" s="475">
        <f>'NH4'!H51</f>
        <v>12.36</v>
      </c>
      <c r="M304" s="475">
        <f>Na!H51</f>
        <v>16.84</v>
      </c>
      <c r="N304" s="475">
        <f>K!H51</f>
        <v>0.97</v>
      </c>
      <c r="O304" s="475">
        <f>Mg!H51</f>
        <v>2.0499999999999998</v>
      </c>
      <c r="P304" s="472">
        <f>Ca!H51</f>
        <v>0.9</v>
      </c>
      <c r="Q304" s="476">
        <f t="shared" si="663"/>
        <v>0.41060259063841337</v>
      </c>
      <c r="R304" s="473">
        <f t="shared" si="664"/>
        <v>50</v>
      </c>
      <c r="S304" s="475">
        <f t="shared" si="665"/>
        <v>49.559628825916519</v>
      </c>
      <c r="T304" s="475">
        <f t="shared" si="666"/>
        <v>50.410602590638412</v>
      </c>
      <c r="U304" s="475">
        <f t="shared" si="667"/>
        <v>-0.44231901954303704</v>
      </c>
      <c r="V304" s="475">
        <f t="shared" si="668"/>
        <v>-0.85122716299021461</v>
      </c>
      <c r="W304" s="472">
        <f t="shared" si="669"/>
        <v>-4.3042615554647705</v>
      </c>
      <c r="X304" s="477">
        <f t="shared" si="670"/>
        <v>199.36305732484075</v>
      </c>
      <c r="Y304" s="478">
        <f t="shared" ref="Y304:AA304" si="693">H304*$E304/1000</f>
        <v>2.0992929936305731</v>
      </c>
      <c r="Z304" s="478">
        <f t="shared" si="693"/>
        <v>1.0586178343949044</v>
      </c>
      <c r="AA304" s="478">
        <f t="shared" si="693"/>
        <v>4.7109490445859867</v>
      </c>
      <c r="AB304" s="478">
        <f t="shared" ref="AB304:AF304" si="694">L304*$E304/1000</f>
        <v>2.4641273885350317</v>
      </c>
      <c r="AC304" s="478">
        <f t="shared" si="694"/>
        <v>3.3572738853503181</v>
      </c>
      <c r="AD304" s="478">
        <f t="shared" si="694"/>
        <v>0.19338216560509552</v>
      </c>
      <c r="AE304" s="478">
        <f t="shared" si="694"/>
        <v>0.40869426751592353</v>
      </c>
      <c r="AF304" s="478">
        <f t="shared" si="694"/>
        <v>0.17942675159235669</v>
      </c>
      <c r="AG304" s="479">
        <f t="shared" si="673"/>
        <v>2.6893336449120224</v>
      </c>
      <c r="AH304" s="480"/>
      <c r="AI304" s="459">
        <f t="shared" si="674"/>
        <v>99.559628825916519</v>
      </c>
      <c r="AJ304" s="301"/>
      <c r="AK304" s="301"/>
    </row>
    <row r="305" spans="1:37" ht="12.75" hidden="1" customHeight="1">
      <c r="A305" s="447">
        <v>302</v>
      </c>
      <c r="B305" s="460">
        <v>9</v>
      </c>
      <c r="C305" s="483">
        <v>48</v>
      </c>
      <c r="D305" s="472">
        <f>測定日数!H52</f>
        <v>35</v>
      </c>
      <c r="E305" s="473">
        <f>mm!H52</f>
        <v>279.61783439490443</v>
      </c>
      <c r="F305" s="474">
        <f>pH!H52</f>
        <v>4.71</v>
      </c>
      <c r="G305" s="474">
        <f>EC!H52</f>
        <v>1.48</v>
      </c>
      <c r="H305" s="475">
        <f>'SO4'!H52</f>
        <v>16.8</v>
      </c>
      <c r="I305" s="475">
        <f>'NO3'!H52</f>
        <v>8.8000000000000007</v>
      </c>
      <c r="J305" s="475">
        <f>Cl!H52</f>
        <v>13.9</v>
      </c>
      <c r="K305" s="475">
        <f>H!H52</f>
        <v>19.498445997580465</v>
      </c>
      <c r="L305" s="475">
        <f>'NH4'!H52</f>
        <v>13.6</v>
      </c>
      <c r="M305" s="475">
        <f>Na!H52</f>
        <v>10.7</v>
      </c>
      <c r="N305" s="475">
        <f>K!H52</f>
        <v>1.1000000000000001</v>
      </c>
      <c r="O305" s="475">
        <f>Mg!H52</f>
        <v>1.5</v>
      </c>
      <c r="P305" s="472">
        <f>Ca!H52</f>
        <v>2.5</v>
      </c>
      <c r="Q305" s="476">
        <f t="shared" si="663"/>
        <v>0.284067588943204</v>
      </c>
      <c r="R305" s="473">
        <f t="shared" si="664"/>
        <v>56.3</v>
      </c>
      <c r="S305" s="475">
        <f t="shared" si="665"/>
        <v>52.89844599758046</v>
      </c>
      <c r="T305" s="475">
        <f t="shared" si="666"/>
        <v>56.584067588943199</v>
      </c>
      <c r="U305" s="475">
        <f t="shared" si="667"/>
        <v>-3.1150205218990998</v>
      </c>
      <c r="V305" s="475">
        <f t="shared" si="668"/>
        <v>-3.3664020587634806</v>
      </c>
      <c r="W305" s="472">
        <f t="shared" si="669"/>
        <v>-5.443910335729008</v>
      </c>
      <c r="X305" s="477">
        <f t="shared" si="670"/>
        <v>279.61783439490443</v>
      </c>
      <c r="Y305" s="478">
        <f t="shared" ref="Y305:AA305" si="695">H305*$E305/1000</f>
        <v>4.6975796178343945</v>
      </c>
      <c r="Z305" s="478">
        <f t="shared" si="695"/>
        <v>2.4606369426751593</v>
      </c>
      <c r="AA305" s="478">
        <f t="shared" si="695"/>
        <v>3.8866878980891717</v>
      </c>
      <c r="AB305" s="478">
        <f t="shared" ref="AB305:AF305" si="696">L305*$E305/1000</f>
        <v>3.8028025477707001</v>
      </c>
      <c r="AC305" s="478">
        <f t="shared" si="696"/>
        <v>2.9919108280254774</v>
      </c>
      <c r="AD305" s="478">
        <f t="shared" si="696"/>
        <v>0.30757961783439491</v>
      </c>
      <c r="AE305" s="478">
        <f t="shared" si="696"/>
        <v>0.41942675159235665</v>
      </c>
      <c r="AF305" s="478">
        <f t="shared" si="696"/>
        <v>0.69904458598726116</v>
      </c>
      <c r="AG305" s="479">
        <f t="shared" si="673"/>
        <v>5.4521132439094417</v>
      </c>
      <c r="AH305" s="480"/>
      <c r="AI305" s="459">
        <f t="shared" si="674"/>
        <v>109.19844599758045</v>
      </c>
      <c r="AJ305" s="301"/>
      <c r="AK305" s="301"/>
    </row>
    <row r="306" spans="1:37" ht="12.75" hidden="1" customHeight="1">
      <c r="A306" s="447">
        <v>303</v>
      </c>
      <c r="B306" s="460">
        <v>9</v>
      </c>
      <c r="C306" s="483">
        <v>49</v>
      </c>
      <c r="D306" s="472">
        <f>測定日数!H53</f>
        <v>29</v>
      </c>
      <c r="E306" s="473">
        <f>mm!H53</f>
        <v>178.18471337579615</v>
      </c>
      <c r="F306" s="474">
        <f>pH!H53</f>
        <v>4.8670057287296125</v>
      </c>
      <c r="G306" s="474">
        <f>EC!H53</f>
        <v>1.74</v>
      </c>
      <c r="H306" s="475">
        <f>'SO4'!H53</f>
        <v>13</v>
      </c>
      <c r="I306" s="475">
        <f>'NO3'!H53</f>
        <v>5.7</v>
      </c>
      <c r="J306" s="475">
        <f>Cl!H53</f>
        <v>15.4</v>
      </c>
      <c r="K306" s="475">
        <f>H!H53</f>
        <v>13.582955293455891</v>
      </c>
      <c r="L306" s="475">
        <f>'NH4'!H53</f>
        <v>13.4</v>
      </c>
      <c r="M306" s="475">
        <f>Na!H53</f>
        <v>12</v>
      </c>
      <c r="N306" s="475">
        <f>K!H53</f>
        <v>0.03</v>
      </c>
      <c r="O306" s="475">
        <f>Mg!H53</f>
        <v>2.4</v>
      </c>
      <c r="P306" s="472">
        <f>Ca!H53</f>
        <v>2.2000000000000002</v>
      </c>
      <c r="Q306" s="476">
        <f t="shared" si="663"/>
        <v>0.40778140124929324</v>
      </c>
      <c r="R306" s="473">
        <f t="shared" si="664"/>
        <v>47.1</v>
      </c>
      <c r="S306" s="475">
        <f t="shared" si="665"/>
        <v>48.212955293455892</v>
      </c>
      <c r="T306" s="475">
        <f t="shared" si="666"/>
        <v>47.507781401249296</v>
      </c>
      <c r="U306" s="475">
        <f t="shared" si="667"/>
        <v>1.1676852218350056</v>
      </c>
      <c r="V306" s="475">
        <f t="shared" si="668"/>
        <v>0.73669919032873676</v>
      </c>
      <c r="W306" s="472">
        <f t="shared" si="669"/>
        <v>-24.64275137206711</v>
      </c>
      <c r="X306" s="477">
        <f t="shared" si="670"/>
        <v>178.18471337579615</v>
      </c>
      <c r="Y306" s="478">
        <f t="shared" ref="Y306:AA306" si="697">H306*$E306/1000</f>
        <v>2.3164012738853499</v>
      </c>
      <c r="Z306" s="478">
        <f t="shared" si="697"/>
        <v>1.0156528662420381</v>
      </c>
      <c r="AA306" s="478">
        <f t="shared" si="697"/>
        <v>2.7440445859872606</v>
      </c>
      <c r="AB306" s="478">
        <f t="shared" ref="AB306:AF306" si="698">L306*$E306/1000</f>
        <v>2.3876751592356684</v>
      </c>
      <c r="AC306" s="478">
        <f t="shared" si="698"/>
        <v>2.1382165605095538</v>
      </c>
      <c r="AD306" s="478">
        <f t="shared" si="698"/>
        <v>5.3455414012738844E-3</v>
      </c>
      <c r="AE306" s="478">
        <f t="shared" si="698"/>
        <v>0.42764331210191076</v>
      </c>
      <c r="AF306" s="478">
        <f t="shared" si="698"/>
        <v>0.3920063694267516</v>
      </c>
      <c r="AG306" s="479">
        <f t="shared" si="673"/>
        <v>2.4202749957606913</v>
      </c>
      <c r="AH306" s="480"/>
      <c r="AI306" s="459">
        <f t="shared" si="674"/>
        <v>95.3129552934559</v>
      </c>
      <c r="AJ306" s="301"/>
      <c r="AK306" s="301"/>
    </row>
    <row r="307" spans="1:37" ht="12.75" hidden="1" customHeight="1">
      <c r="A307" s="447">
        <v>304</v>
      </c>
      <c r="B307" s="460">
        <v>9</v>
      </c>
      <c r="C307" s="483">
        <v>50</v>
      </c>
      <c r="D307" s="472">
        <f>測定日数!H54</f>
        <v>35</v>
      </c>
      <c r="E307" s="473">
        <f>mm!H54</f>
        <v>819.85804144814222</v>
      </c>
      <c r="F307" s="474">
        <f>pH!H54</f>
        <v>4.8099999999999996</v>
      </c>
      <c r="G307" s="474">
        <f>EC!H54</f>
        <v>1.5</v>
      </c>
      <c r="H307" s="475">
        <f>'SO4'!H54</f>
        <v>12.1</v>
      </c>
      <c r="I307" s="475">
        <f>'NO3'!H54</f>
        <v>5.7</v>
      </c>
      <c r="J307" s="475">
        <f>Cl!H54</f>
        <v>60.7</v>
      </c>
      <c r="K307" s="475">
        <f>H!H54</f>
        <v>15.488166189124829</v>
      </c>
      <c r="L307" s="475">
        <f>'NH4'!H54</f>
        <v>0.2</v>
      </c>
      <c r="M307" s="475">
        <f>Na!H54</f>
        <v>59.2</v>
      </c>
      <c r="N307" s="475">
        <f>K!H54</f>
        <v>1.5</v>
      </c>
      <c r="O307" s="475">
        <f>Mg!H54</f>
        <v>6.2</v>
      </c>
      <c r="P307" s="472">
        <f>Ca!H54</f>
        <v>1</v>
      </c>
      <c r="Q307" s="476">
        <f t="shared" si="663"/>
        <v>0.35761990638769908</v>
      </c>
      <c r="R307" s="473">
        <f t="shared" si="664"/>
        <v>90.6</v>
      </c>
      <c r="S307" s="475">
        <f t="shared" si="665"/>
        <v>90.788166189124837</v>
      </c>
      <c r="T307" s="475">
        <f t="shared" si="666"/>
        <v>90.957619906387691</v>
      </c>
      <c r="U307" s="475">
        <f t="shared" si="667"/>
        <v>0.10373675035043398</v>
      </c>
      <c r="V307" s="475">
        <f t="shared" si="668"/>
        <v>-9.3236669142800155E-2</v>
      </c>
      <c r="W307" s="472">
        <f t="shared" si="669"/>
        <v>4.0385740867715576</v>
      </c>
      <c r="X307" s="477">
        <f t="shared" si="670"/>
        <v>819.85804144814222</v>
      </c>
      <c r="Y307" s="478">
        <f t="shared" ref="Y307:AA307" si="699">H307*$E307/1000</f>
        <v>9.920282301522521</v>
      </c>
      <c r="Z307" s="478">
        <f t="shared" si="699"/>
        <v>4.6731908362544106</v>
      </c>
      <c r="AA307" s="478">
        <f t="shared" si="699"/>
        <v>49.765383115902239</v>
      </c>
      <c r="AB307" s="478">
        <f t="shared" ref="AB307:AF307" si="700">L307*$E307/1000</f>
        <v>0.16397160828962845</v>
      </c>
      <c r="AC307" s="478">
        <f t="shared" si="700"/>
        <v>48.535596053730018</v>
      </c>
      <c r="AD307" s="478">
        <f t="shared" si="700"/>
        <v>1.2297870621722133</v>
      </c>
      <c r="AE307" s="478">
        <f t="shared" si="700"/>
        <v>5.0831198569784819</v>
      </c>
      <c r="AF307" s="478">
        <f t="shared" si="700"/>
        <v>0.81985804144814223</v>
      </c>
      <c r="AG307" s="479">
        <f t="shared" si="673"/>
        <v>12.698097597439219</v>
      </c>
      <c r="AH307" s="480"/>
      <c r="AI307" s="459">
        <f t="shared" si="674"/>
        <v>181.38816618912483</v>
      </c>
      <c r="AJ307" s="301"/>
      <c r="AK307" s="301"/>
    </row>
    <row r="308" spans="1:37" ht="12.75" hidden="1" customHeight="1">
      <c r="A308" s="447">
        <v>305</v>
      </c>
      <c r="B308" s="460">
        <v>9</v>
      </c>
      <c r="C308" s="483">
        <v>51</v>
      </c>
      <c r="D308" s="472">
        <f>測定日数!H55</f>
        <v>35</v>
      </c>
      <c r="E308" s="473">
        <f>mm!H55</f>
        <v>236.5</v>
      </c>
      <c r="F308" s="474">
        <f>pH!H55</f>
        <v>4.948748404227187</v>
      </c>
      <c r="G308" s="474">
        <f>EC!H55</f>
        <v>1.8615010570824524</v>
      </c>
      <c r="H308" s="475">
        <f>'SO4'!H55</f>
        <v>12.109239336408402</v>
      </c>
      <c r="I308" s="475">
        <f>'NO3'!H55</f>
        <v>4.5102866515766902</v>
      </c>
      <c r="J308" s="475">
        <f>Cl!H55</f>
        <v>82.470322671063954</v>
      </c>
      <c r="K308" s="475">
        <f>H!H55</f>
        <v>11.252566696327705</v>
      </c>
      <c r="L308" s="475">
        <f>'NH4'!H55</f>
        <v>6.2967893757353863</v>
      </c>
      <c r="M308" s="475">
        <f>Na!H55</f>
        <v>73.233421645774854</v>
      </c>
      <c r="N308" s="475">
        <f>K!H55</f>
        <v>4.3494482083669013</v>
      </c>
      <c r="O308" s="475">
        <f>Mg!H55</f>
        <v>8.3966771447646611</v>
      </c>
      <c r="P308" s="472">
        <f>Ca!H55</f>
        <v>3.5062011283985948</v>
      </c>
      <c r="Q308" s="476">
        <f t="shared" si="663"/>
        <v>0.49223227839027778</v>
      </c>
      <c r="R308" s="473">
        <f t="shared" si="664"/>
        <v>111.19908799545745</v>
      </c>
      <c r="S308" s="475">
        <f t="shared" si="665"/>
        <v>118.93798247253139</v>
      </c>
      <c r="T308" s="475">
        <f t="shared" si="666"/>
        <v>111.69132027384772</v>
      </c>
      <c r="U308" s="475">
        <f t="shared" si="667"/>
        <v>3.3627326798488948</v>
      </c>
      <c r="V308" s="475">
        <f t="shared" si="668"/>
        <v>3.1421255288850922</v>
      </c>
      <c r="W308" s="472">
        <f t="shared" si="669"/>
        <v>-0.98083517101327178</v>
      </c>
      <c r="X308" s="477">
        <f t="shared" si="670"/>
        <v>236.5</v>
      </c>
      <c r="Y308" s="478">
        <f t="shared" ref="Y308:AA308" si="701">H308*$E308/1000</f>
        <v>2.8638351030605871</v>
      </c>
      <c r="Z308" s="478">
        <f t="shared" si="701"/>
        <v>1.0666827930978873</v>
      </c>
      <c r="AA308" s="478">
        <f t="shared" si="701"/>
        <v>19.504231311706626</v>
      </c>
      <c r="AB308" s="478">
        <f t="shared" ref="AB308:AF308" si="702">L308*$E308/1000</f>
        <v>1.4891906873614189</v>
      </c>
      <c r="AC308" s="478">
        <f t="shared" si="702"/>
        <v>17.319704219225756</v>
      </c>
      <c r="AD308" s="478">
        <f t="shared" si="702"/>
        <v>1.0286445012787722</v>
      </c>
      <c r="AE308" s="478">
        <f t="shared" si="702"/>
        <v>1.9858141447368423</v>
      </c>
      <c r="AF308" s="478">
        <f t="shared" si="702"/>
        <v>0.82921656686626766</v>
      </c>
      <c r="AG308" s="479">
        <f t="shared" si="673"/>
        <v>2.6612320236815021</v>
      </c>
      <c r="AH308" s="480"/>
      <c r="AI308" s="459">
        <f t="shared" si="674"/>
        <v>230.13707046798885</v>
      </c>
      <c r="AJ308" s="301"/>
      <c r="AK308" s="301"/>
    </row>
    <row r="309" spans="1:37" ht="12.75" hidden="1" customHeight="1">
      <c r="A309" s="447">
        <v>306</v>
      </c>
      <c r="B309" s="460">
        <v>9</v>
      </c>
      <c r="C309" s="483">
        <v>52</v>
      </c>
      <c r="D309" s="472">
        <f>測定日数!H56</f>
        <v>35</v>
      </c>
      <c r="E309" s="473">
        <f>mm!H56</f>
        <v>358.07315716586982</v>
      </c>
      <c r="F309" s="474">
        <f>pH!H56</f>
        <v>5.9</v>
      </c>
      <c r="G309" s="474">
        <f>EC!H56</f>
        <v>6.2</v>
      </c>
      <c r="H309" s="475">
        <f>'SO4'!H56</f>
        <v>23.7</v>
      </c>
      <c r="I309" s="475">
        <f>'NO3'!H56</f>
        <v>2</v>
      </c>
      <c r="J309" s="475">
        <f>Cl!H56</f>
        <v>430.6</v>
      </c>
      <c r="K309" s="475">
        <f>H!H56</f>
        <v>1.2589254117941662</v>
      </c>
      <c r="L309" s="475">
        <f>'NH4'!H56</f>
        <v>0</v>
      </c>
      <c r="M309" s="475">
        <f>Na!H56</f>
        <v>383.5</v>
      </c>
      <c r="N309" s="475">
        <f>K!H56</f>
        <v>8.4</v>
      </c>
      <c r="O309" s="475">
        <f>Mg!H56</f>
        <v>41.3</v>
      </c>
      <c r="P309" s="472">
        <f>Ca!H56</f>
        <v>10</v>
      </c>
      <c r="Q309" s="476">
        <f t="shared" si="663"/>
        <v>4.3996860264963438</v>
      </c>
      <c r="R309" s="473">
        <f t="shared" si="664"/>
        <v>480</v>
      </c>
      <c r="S309" s="475">
        <f t="shared" si="665"/>
        <v>495.75892541179417</v>
      </c>
      <c r="T309" s="475">
        <f t="shared" si="666"/>
        <v>484.39968602649634</v>
      </c>
      <c r="U309" s="475">
        <f t="shared" si="667"/>
        <v>1.6150429169934075</v>
      </c>
      <c r="V309" s="475">
        <f t="shared" si="668"/>
        <v>1.1589184906133927</v>
      </c>
      <c r="W309" s="472">
        <f t="shared" si="669"/>
        <v>0.5289263770617183</v>
      </c>
      <c r="X309" s="477">
        <f t="shared" si="670"/>
        <v>358.07315716586982</v>
      </c>
      <c r="Y309" s="478">
        <f t="shared" ref="Y309:AA309" si="703">H309*$E309/1000</f>
        <v>8.4863338248311138</v>
      </c>
      <c r="Z309" s="478">
        <f t="shared" si="703"/>
        <v>0.71614631433173959</v>
      </c>
      <c r="AA309" s="478">
        <f t="shared" si="703"/>
        <v>154.18630147562357</v>
      </c>
      <c r="AB309" s="478">
        <f t="shared" ref="AB309:AF309" si="704">L309*$E309/1000</f>
        <v>0</v>
      </c>
      <c r="AC309" s="478">
        <f t="shared" si="704"/>
        <v>137.32105577311106</v>
      </c>
      <c r="AD309" s="478">
        <f t="shared" si="704"/>
        <v>3.0078145201933064</v>
      </c>
      <c r="AE309" s="478">
        <f t="shared" si="704"/>
        <v>14.788421390950422</v>
      </c>
      <c r="AF309" s="478">
        <f t="shared" si="704"/>
        <v>3.5807315716586983</v>
      </c>
      <c r="AG309" s="479">
        <f t="shared" si="673"/>
        <v>0.45078739683747981</v>
      </c>
      <c r="AH309" s="480"/>
      <c r="AI309" s="459">
        <f t="shared" si="674"/>
        <v>975.75892541179417</v>
      </c>
      <c r="AJ309" s="301"/>
      <c r="AK309" s="301"/>
    </row>
    <row r="310" spans="1:37" ht="12.75" hidden="1" customHeight="1">
      <c r="A310" s="447">
        <v>307</v>
      </c>
      <c r="B310" s="460">
        <v>10</v>
      </c>
      <c r="C310" s="483">
        <v>1</v>
      </c>
      <c r="D310" s="472">
        <f>測定日数!I5</f>
        <v>28</v>
      </c>
      <c r="E310" s="473">
        <f>mm!I5</f>
        <v>24.783628672105529</v>
      </c>
      <c r="F310" s="474">
        <f>pH!I5</f>
        <v>4.4808694791387804</v>
      </c>
      <c r="G310" s="474">
        <f>EC!I5</f>
        <v>5.4141846904700737</v>
      </c>
      <c r="H310" s="475">
        <f>'SO4'!I5</f>
        <v>36.951623356247062</v>
      </c>
      <c r="I310" s="475">
        <f>'NO3'!I5</f>
        <v>16.91592620940996</v>
      </c>
      <c r="J310" s="475">
        <f>Cl!I5</f>
        <v>264.90654270042813</v>
      </c>
      <c r="K310" s="475">
        <f>H!I5</f>
        <v>33.046884369670039</v>
      </c>
      <c r="L310" s="475">
        <f>'NH4'!I5</f>
        <v>33.490829524056984</v>
      </c>
      <c r="M310" s="475">
        <f>Na!I5</f>
        <v>216.82012439396439</v>
      </c>
      <c r="N310" s="475">
        <f>K!I5</f>
        <v>7.6499407896575509</v>
      </c>
      <c r="O310" s="475">
        <f>Mg!I5</f>
        <v>25.02400668381679</v>
      </c>
      <c r="P310" s="472">
        <f>Ca!I5</f>
        <v>10.030392211152085</v>
      </c>
      <c r="Q310" s="476">
        <f t="shared" si="663"/>
        <v>0.16760661854572437</v>
      </c>
      <c r="R310" s="473">
        <f t="shared" si="664"/>
        <v>355.72571562233225</v>
      </c>
      <c r="S310" s="475">
        <f t="shared" si="665"/>
        <v>361.11657686728665</v>
      </c>
      <c r="T310" s="475">
        <f t="shared" si="666"/>
        <v>355.89332224087798</v>
      </c>
      <c r="U310" s="475">
        <f t="shared" si="667"/>
        <v>0.75202890530241373</v>
      </c>
      <c r="V310" s="475">
        <f t="shared" si="668"/>
        <v>0.72847733802636383</v>
      </c>
      <c r="W310" s="472">
        <f t="shared" si="669"/>
        <v>2.2588511475823227</v>
      </c>
      <c r="X310" s="477">
        <f t="shared" si="670"/>
        <v>24.783628672105529</v>
      </c>
      <c r="Y310" s="478">
        <f t="shared" ref="Y310:AA310" si="705">H310*$E310/1000</f>
        <v>0.91579531209272902</v>
      </c>
      <c r="Z310" s="478">
        <f t="shared" si="705"/>
        <v>0.41923803381875413</v>
      </c>
      <c r="AA310" s="478">
        <f t="shared" si="705"/>
        <v>6.5653453870986791</v>
      </c>
      <c r="AB310" s="478">
        <f t="shared" ref="AB310:AF310" si="706">L310*$E310/1000</f>
        <v>0.83002428284501706</v>
      </c>
      <c r="AC310" s="478">
        <f t="shared" si="706"/>
        <v>5.3735894516197433</v>
      </c>
      <c r="AD310" s="478">
        <f t="shared" si="706"/>
        <v>0.1895932918944665</v>
      </c>
      <c r="AE310" s="478">
        <f t="shared" si="706"/>
        <v>0.62018568954000219</v>
      </c>
      <c r="AF310" s="478">
        <f t="shared" si="706"/>
        <v>0.24858951599677281</v>
      </c>
      <c r="AG310" s="479">
        <f t="shared" si="673"/>
        <v>0.81902171098791043</v>
      </c>
      <c r="AH310" s="480"/>
      <c r="AI310" s="459">
        <f t="shared" si="674"/>
        <v>716.8422924896189</v>
      </c>
      <c r="AJ310" s="301"/>
      <c r="AK310" s="301"/>
    </row>
    <row r="311" spans="1:37" ht="12.75" hidden="1" customHeight="1">
      <c r="A311" s="447">
        <v>308</v>
      </c>
      <c r="B311" s="460">
        <v>10</v>
      </c>
      <c r="C311" s="483">
        <v>2</v>
      </c>
      <c r="D311" s="461">
        <f>測定日数!I6</f>
        <v>28</v>
      </c>
      <c r="E311" s="462">
        <f>mm!I6</f>
        <v>135.94567831376432</v>
      </c>
      <c r="F311" s="463">
        <f>pH!I6</f>
        <v>4.9639868898111512</v>
      </c>
      <c r="G311" s="463">
        <f>EC!I6</f>
        <v>3.6735900104058281</v>
      </c>
      <c r="H311" s="464">
        <f>'SO4'!I6</f>
        <v>19.031067152968692</v>
      </c>
      <c r="I311" s="464">
        <f>'NO3'!I6</f>
        <v>12.625712969651392</v>
      </c>
      <c r="J311" s="464">
        <f>Cl!I6</f>
        <v>208.02746343384854</v>
      </c>
      <c r="K311" s="464">
        <f>H!I6</f>
        <v>11.992134055464028</v>
      </c>
      <c r="L311" s="464">
        <f>'NH4'!I6</f>
        <v>33.357425442352216</v>
      </c>
      <c r="M311" s="464">
        <f>Na!I6</f>
        <v>165.13192825775243</v>
      </c>
      <c r="N311" s="464">
        <f>K!I6</f>
        <v>18.391442284254655</v>
      </c>
      <c r="O311" s="464">
        <f>Mg!I6</f>
        <v>7.7609189973055281</v>
      </c>
      <c r="P311" s="461">
        <f>Ca!I6</f>
        <v>5.9290427682840994</v>
      </c>
      <c r="Q311" s="465">
        <f t="shared" si="663"/>
        <v>0.50981026412897656</v>
      </c>
      <c r="R311" s="466">
        <f t="shared" si="664"/>
        <v>258.71531070943735</v>
      </c>
      <c r="S311" s="467">
        <f t="shared" si="665"/>
        <v>256.25285357100262</v>
      </c>
      <c r="T311" s="467">
        <f t="shared" si="666"/>
        <v>259.22512097356633</v>
      </c>
      <c r="U311" s="467">
        <f t="shared" si="667"/>
        <v>-0.47817657658032059</v>
      </c>
      <c r="V311" s="467">
        <f t="shared" si="668"/>
        <v>-0.57660415174668722</v>
      </c>
      <c r="W311" s="461">
        <f t="shared" si="669"/>
        <v>0.67154037820530466</v>
      </c>
      <c r="X311" s="468">
        <f t="shared" si="670"/>
        <v>135.94567831376432</v>
      </c>
      <c r="Y311" s="469">
        <f t="shared" ref="Y311:AA311" si="707">H311*$E311/1000</f>
        <v>2.5871913331451282</v>
      </c>
      <c r="Z311" s="469">
        <f t="shared" si="707"/>
        <v>1.7164111138541502</v>
      </c>
      <c r="AA311" s="469">
        <f t="shared" si="707"/>
        <v>28.280434624406343</v>
      </c>
      <c r="AB311" s="469">
        <f t="shared" ref="AB311:AF311" si="708">L311*$E311/1000</f>
        <v>4.5347978285613921</v>
      </c>
      <c r="AC311" s="469">
        <f t="shared" si="708"/>
        <v>22.448971998260021</v>
      </c>
      <c r="AD311" s="469">
        <f t="shared" si="708"/>
        <v>2.5002370965014462</v>
      </c>
      <c r="AE311" s="469">
        <f t="shared" si="708"/>
        <v>1.0550633974268797</v>
      </c>
      <c r="AF311" s="469">
        <f t="shared" si="708"/>
        <v>0.80602774088570084</v>
      </c>
      <c r="AG311" s="470">
        <f t="shared" si="673"/>
        <v>1.6302787985996505</v>
      </c>
      <c r="AH311" s="471"/>
      <c r="AI311" s="459">
        <f t="shared" si="674"/>
        <v>514.96816428043996</v>
      </c>
      <c r="AJ311" s="301"/>
      <c r="AK311" s="301"/>
    </row>
    <row r="312" spans="1:37" ht="12.75" hidden="1" customHeight="1">
      <c r="A312" s="447">
        <v>309</v>
      </c>
      <c r="B312" s="460">
        <v>10</v>
      </c>
      <c r="C312" s="483">
        <v>3</v>
      </c>
      <c r="D312" s="472">
        <f>測定日数!I7</f>
        <v>28</v>
      </c>
      <c r="E312" s="473">
        <f>mm!I7</f>
        <v>25.38216560509554</v>
      </c>
      <c r="F312" s="474">
        <f>pH!I7</f>
        <v>4.3923793279465668</v>
      </c>
      <c r="G312" s="474">
        <f>EC!I7</f>
        <v>5.0814930991217064</v>
      </c>
      <c r="H312" s="475">
        <f>'SO4'!I7</f>
        <v>48.212306566290259</v>
      </c>
      <c r="I312" s="475">
        <f>'NO3'!I7</f>
        <v>22.455781762253611</v>
      </c>
      <c r="J312" s="475">
        <f>Cl!I7</f>
        <v>166.29709789708585</v>
      </c>
      <c r="K312" s="475">
        <f>H!I7</f>
        <v>40.515450478523533</v>
      </c>
      <c r="L312" s="475">
        <f>'NH4'!I7</f>
        <v>39.188624006691761</v>
      </c>
      <c r="M312" s="475">
        <f>Na!I7</f>
        <v>129.13425345043916</v>
      </c>
      <c r="N312" s="475">
        <f>K!I7</f>
        <v>3.5972492755762504</v>
      </c>
      <c r="O312" s="475">
        <f>Mg!I7</f>
        <v>17.373793701689976</v>
      </c>
      <c r="P312" s="472">
        <f>Ca!I7</f>
        <v>11.803952321204518</v>
      </c>
      <c r="Q312" s="476">
        <f t="shared" si="663"/>
        <v>0.13671022973341987</v>
      </c>
      <c r="R312" s="473">
        <f t="shared" si="664"/>
        <v>285.17749279191997</v>
      </c>
      <c r="S312" s="475">
        <f t="shared" si="665"/>
        <v>270.79106925701967</v>
      </c>
      <c r="T312" s="475">
        <f t="shared" si="666"/>
        <v>285.31420302165338</v>
      </c>
      <c r="U312" s="475">
        <f t="shared" si="667"/>
        <v>-2.5876325599924699</v>
      </c>
      <c r="V312" s="475">
        <f t="shared" si="668"/>
        <v>-2.611579945128796</v>
      </c>
      <c r="W312" s="472">
        <f t="shared" si="669"/>
        <v>-1.7627672805769103</v>
      </c>
      <c r="X312" s="477">
        <f t="shared" si="670"/>
        <v>25.38216560509554</v>
      </c>
      <c r="Y312" s="478">
        <f t="shared" ref="Y312:AA312" si="709">H312*$E312/1000</f>
        <v>1.2237327494692145</v>
      </c>
      <c r="Z312" s="478">
        <f t="shared" si="709"/>
        <v>0.56997637148140534</v>
      </c>
      <c r="AA312" s="478">
        <f t="shared" si="709"/>
        <v>4.2209804784706186</v>
      </c>
      <c r="AB312" s="478">
        <f t="shared" ref="AB312:AF312" si="710">L312*$E312/1000</f>
        <v>0.99469214437367304</v>
      </c>
      <c r="AC312" s="478">
        <f t="shared" si="710"/>
        <v>3.2777070063694267</v>
      </c>
      <c r="AD312" s="478">
        <f t="shared" si="710"/>
        <v>9.1305976835486344E-2</v>
      </c>
      <c r="AE312" s="478">
        <f t="shared" si="710"/>
        <v>0.4409845089250608</v>
      </c>
      <c r="AF312" s="478">
        <f t="shared" si="710"/>
        <v>0.29960987261146499</v>
      </c>
      <c r="AG312" s="479">
        <f t="shared" si="673"/>
        <v>1.0283698736109317</v>
      </c>
      <c r="AH312" s="480"/>
      <c r="AI312" s="459">
        <f t="shared" si="674"/>
        <v>555.9685620489397</v>
      </c>
      <c r="AJ312" s="301"/>
      <c r="AK312" s="301"/>
    </row>
    <row r="313" spans="1:37" ht="12.75" hidden="1" customHeight="1">
      <c r="A313" s="447">
        <v>310</v>
      </c>
      <c r="B313" s="460">
        <v>10</v>
      </c>
      <c r="C313" s="483">
        <v>4</v>
      </c>
      <c r="D313" s="472">
        <f>測定日数!I8</f>
        <v>28</v>
      </c>
      <c r="E313" s="473">
        <f>mm!I8</f>
        <v>28.087205601527689</v>
      </c>
      <c r="F313" s="474">
        <f>pH!I8</f>
        <v>4.75</v>
      </c>
      <c r="G313" s="474">
        <f>EC!I8</f>
        <v>2.0939999999999999</v>
      </c>
      <c r="H313" s="475">
        <f>'SO4'!I8</f>
        <v>20</v>
      </c>
      <c r="I313" s="475">
        <f>'NO3'!I8</f>
        <v>16.600000000000001</v>
      </c>
      <c r="J313" s="475">
        <f>Cl!I8</f>
        <v>33.1</v>
      </c>
      <c r="K313" s="475">
        <f>H!I8</f>
        <v>17.782794100389236</v>
      </c>
      <c r="L313" s="475">
        <f>'NH4'!I8</f>
        <v>21.7</v>
      </c>
      <c r="M313" s="475">
        <f>Na!I8</f>
        <v>38.700000000000003</v>
      </c>
      <c r="N313" s="475">
        <f>K!I8</f>
        <v>2.7</v>
      </c>
      <c r="O313" s="475">
        <f>Mg!I8</f>
        <v>4.4000000000000004</v>
      </c>
      <c r="P313" s="472">
        <f>Ca!I8</f>
        <v>7.1</v>
      </c>
      <c r="Q313" s="476">
        <f t="shared" si="663"/>
        <v>0.31147391750718811</v>
      </c>
      <c r="R313" s="473">
        <f t="shared" si="664"/>
        <v>89.7</v>
      </c>
      <c r="S313" s="475">
        <f t="shared" si="665"/>
        <v>103.88279410038923</v>
      </c>
      <c r="T313" s="475">
        <f t="shared" si="666"/>
        <v>90.011473917507189</v>
      </c>
      <c r="U313" s="475">
        <f t="shared" si="667"/>
        <v>7.326474528017318</v>
      </c>
      <c r="V313" s="475">
        <f t="shared" si="668"/>
        <v>7.1540640807399845</v>
      </c>
      <c r="W313" s="472">
        <f t="shared" si="669"/>
        <v>-7.0509920742672199</v>
      </c>
      <c r="X313" s="477">
        <f t="shared" si="670"/>
        <v>28.087205601527689</v>
      </c>
      <c r="Y313" s="478">
        <f t="shared" ref="Y313:AA313" si="711">H313*$E313/1000</f>
        <v>0.56174411203055374</v>
      </c>
      <c r="Z313" s="478">
        <f t="shared" si="711"/>
        <v>0.46624761298535972</v>
      </c>
      <c r="AA313" s="478">
        <f t="shared" si="711"/>
        <v>0.92968650541056652</v>
      </c>
      <c r="AB313" s="478">
        <f t="shared" ref="AB313:AF313" si="712">L313*$E313/1000</f>
        <v>0.6094923615531509</v>
      </c>
      <c r="AC313" s="478">
        <f t="shared" si="712"/>
        <v>1.0869748567791215</v>
      </c>
      <c r="AD313" s="478">
        <f t="shared" si="712"/>
        <v>7.5835455124124762E-2</v>
      </c>
      <c r="AE313" s="478">
        <f t="shared" si="712"/>
        <v>0.12358370464672185</v>
      </c>
      <c r="AF313" s="478">
        <f t="shared" si="712"/>
        <v>0.19941915977084659</v>
      </c>
      <c r="AG313" s="479">
        <f t="shared" si="673"/>
        <v>0.49946899406726608</v>
      </c>
      <c r="AH313" s="480"/>
      <c r="AI313" s="459">
        <f t="shared" si="674"/>
        <v>193.58279410038924</v>
      </c>
      <c r="AJ313" s="301"/>
      <c r="AK313" s="301"/>
    </row>
    <row r="314" spans="1:37" ht="12.75" hidden="1" customHeight="1">
      <c r="A314" s="447">
        <v>311</v>
      </c>
      <c r="B314" s="460">
        <v>10</v>
      </c>
      <c r="C314" s="483">
        <v>5</v>
      </c>
      <c r="D314" s="472">
        <f>測定日数!I9</f>
        <v>0</v>
      </c>
      <c r="E314" s="481"/>
      <c r="F314" s="474"/>
      <c r="G314" s="474"/>
      <c r="H314" s="475"/>
      <c r="I314" s="475"/>
      <c r="J314" s="475"/>
      <c r="K314" s="475"/>
      <c r="L314" s="475"/>
      <c r="M314" s="475"/>
      <c r="N314" s="475"/>
      <c r="O314" s="475"/>
      <c r="P314" s="472"/>
      <c r="Q314" s="476"/>
      <c r="R314" s="473"/>
      <c r="S314" s="475"/>
      <c r="T314" s="475"/>
      <c r="U314" s="475"/>
      <c r="V314" s="475"/>
      <c r="W314" s="472"/>
      <c r="X314" s="477"/>
      <c r="Y314" s="478"/>
      <c r="Z314" s="478"/>
      <c r="AA314" s="478"/>
      <c r="AB314" s="478"/>
      <c r="AC314" s="478"/>
      <c r="AD314" s="478"/>
      <c r="AE314" s="478"/>
      <c r="AF314" s="478"/>
      <c r="AG314" s="479"/>
      <c r="AH314" s="480"/>
      <c r="AI314" s="459"/>
      <c r="AJ314" s="301"/>
      <c r="AK314" s="301"/>
    </row>
    <row r="315" spans="1:37" ht="12.75" hidden="1" customHeight="1">
      <c r="A315" s="447">
        <v>312</v>
      </c>
      <c r="B315" s="460">
        <v>10</v>
      </c>
      <c r="C315" s="483">
        <v>6</v>
      </c>
      <c r="D315" s="472">
        <f>測定日数!I10</f>
        <v>28</v>
      </c>
      <c r="E315" s="473">
        <f>mm!I10</f>
        <v>44.042038216560513</v>
      </c>
      <c r="F315" s="474">
        <f>pH!I10</f>
        <v>4.4242895099446962</v>
      </c>
      <c r="G315" s="474">
        <f>EC!I10</f>
        <v>2.61</v>
      </c>
      <c r="H315" s="475">
        <f>'SO4'!I10</f>
        <v>27.457313067313912</v>
      </c>
      <c r="I315" s="475">
        <f>'NO3'!I10</f>
        <v>25.645938155077957</v>
      </c>
      <c r="J315" s="475">
        <f>Cl!I10</f>
        <v>38.446596606750653</v>
      </c>
      <c r="K315" s="475">
        <f>H!I10</f>
        <v>37.645276389610792</v>
      </c>
      <c r="L315" s="475">
        <f>'NH4'!I10</f>
        <v>21.279554835704491</v>
      </c>
      <c r="M315" s="475">
        <f>Na!I10</f>
        <v>29.985334207260852</v>
      </c>
      <c r="N315" s="475">
        <f>K!I10</f>
        <v>1.890693490174576</v>
      </c>
      <c r="O315" s="475">
        <f>Mg!I10</f>
        <v>3.8226639784917444</v>
      </c>
      <c r="P315" s="472">
        <f>Ca!I10</f>
        <v>8.0195464290809237</v>
      </c>
      <c r="Q315" s="476">
        <f t="shared" ref="Q315:Q343" si="713">1.24*10^(F315-5.35)</f>
        <v>0.14713337432689294</v>
      </c>
      <c r="R315" s="473">
        <f t="shared" ref="R315:R343" si="714">SUM(H315:J315)+H315</f>
        <v>119.00716089645644</v>
      </c>
      <c r="S315" s="475">
        <f t="shared" ref="S315:S343" si="715">SUM(K315:P315)+O315+P315</f>
        <v>114.48527973789604</v>
      </c>
      <c r="T315" s="475">
        <f t="shared" ref="T315:T343" si="716">SUM(H315:J315,Q315)+H315</f>
        <v>119.15429427078334</v>
      </c>
      <c r="U315" s="475">
        <f t="shared" ref="U315:U343" si="717">(S315-R315)/(R315+S315)*100</f>
        <v>-1.9366285033791044</v>
      </c>
      <c r="V315" s="475">
        <f t="shared" ref="V315:V343" si="718">(S315-T315)/(S315+T315)*100</f>
        <v>-1.9983834299894143</v>
      </c>
      <c r="W315" s="472">
        <f t="shared" ref="W315:W343" si="719">100*((349.7*10^(2-F315)+(80*2*H315+71.5*I315+76.3*J315+73.5*L315+50.1*M315+73.5*N315+59.8*2*P315+53.3*2*O315)/10000)-G315)/((349.7*10^(2-F315)+(80*2*H315+71.5*I315+76.3*J315+73.5*L315+50.1*M315+73.5*N315+59.8*2*P315+53.3*2*O315)/10000)+G315)</f>
        <v>1.5034784019789595</v>
      </c>
      <c r="X315" s="477">
        <f t="shared" ref="X315:X343" si="720">E315</f>
        <v>44.042038216560513</v>
      </c>
      <c r="Y315" s="478">
        <f t="shared" ref="Y315:AA315" si="721">H315*$E315/1000</f>
        <v>1.2092760314347055</v>
      </c>
      <c r="Z315" s="478">
        <f t="shared" si="721"/>
        <v>1.1294993883254909</v>
      </c>
      <c r="AA315" s="478">
        <f t="shared" si="721"/>
        <v>1.693266477051198</v>
      </c>
      <c r="AB315" s="478">
        <f t="shared" ref="AB315:AF315" si="722">L315*$E315/1000</f>
        <v>0.93719496730549223</v>
      </c>
      <c r="AC315" s="478">
        <f t="shared" si="722"/>
        <v>1.3206152350925218</v>
      </c>
      <c r="AD315" s="478">
        <f t="shared" si="722"/>
        <v>8.3269994950070855E-2</v>
      </c>
      <c r="AE315" s="478">
        <f t="shared" si="722"/>
        <v>0.16835791302980266</v>
      </c>
      <c r="AF315" s="478">
        <f t="shared" si="722"/>
        <v>0.35319717030906345</v>
      </c>
      <c r="AG315" s="479">
        <f t="shared" ref="AG315:AG343" si="723">K315*$E315/1000</f>
        <v>1.6579747014242217</v>
      </c>
      <c r="AH315" s="480"/>
      <c r="AI315" s="459">
        <f t="shared" ref="AI315:AI343" si="724">R315+S315</f>
        <v>233.49244063435248</v>
      </c>
      <c r="AJ315" s="301"/>
      <c r="AK315" s="301"/>
    </row>
    <row r="316" spans="1:37" ht="12.75" hidden="1" customHeight="1">
      <c r="A316" s="447">
        <v>313</v>
      </c>
      <c r="B316" s="460">
        <v>10</v>
      </c>
      <c r="C316" s="483">
        <v>7</v>
      </c>
      <c r="D316" s="472">
        <f>測定日数!I11</f>
        <v>28</v>
      </c>
      <c r="E316" s="473">
        <f>mm!I11</f>
        <v>91</v>
      </c>
      <c r="F316" s="474">
        <f>pH!I11</f>
        <v>4.6900000000000004</v>
      </c>
      <c r="G316" s="474">
        <f>EC!I11</f>
        <v>1.43</v>
      </c>
      <c r="H316" s="475">
        <f>'SO4'!I11</f>
        <v>19.600000000000001</v>
      </c>
      <c r="I316" s="475">
        <f>'NO3'!I11</f>
        <v>12.7</v>
      </c>
      <c r="J316" s="475">
        <f>Cl!I11</f>
        <v>10.5</v>
      </c>
      <c r="K316" s="475">
        <f>H!I11</f>
        <v>20.417379446695282</v>
      </c>
      <c r="L316" s="475">
        <f>'NH4'!I11</f>
        <v>17.5</v>
      </c>
      <c r="M316" s="475">
        <f>Na!I11</f>
        <v>7.2</v>
      </c>
      <c r="N316" s="475">
        <f>K!I11</f>
        <v>1.9</v>
      </c>
      <c r="O316" s="475">
        <f>Mg!I11</f>
        <v>1.8</v>
      </c>
      <c r="P316" s="472">
        <f>Ca!I11</f>
        <v>2.9</v>
      </c>
      <c r="Q316" s="476">
        <f t="shared" si="713"/>
        <v>0.27128244136974494</v>
      </c>
      <c r="R316" s="473">
        <f t="shared" si="714"/>
        <v>62.4</v>
      </c>
      <c r="S316" s="475">
        <f t="shared" si="715"/>
        <v>56.417379446695271</v>
      </c>
      <c r="T316" s="475">
        <f t="shared" si="716"/>
        <v>62.67128244136974</v>
      </c>
      <c r="U316" s="475">
        <f t="shared" si="717"/>
        <v>-5.035139287841889</v>
      </c>
      <c r="V316" s="475">
        <f t="shared" si="718"/>
        <v>-5.251468020148466</v>
      </c>
      <c r="W316" s="472">
        <f t="shared" si="719"/>
        <v>3.6691401382964214E-2</v>
      </c>
      <c r="X316" s="477">
        <f t="shared" si="720"/>
        <v>91</v>
      </c>
      <c r="Y316" s="478">
        <f t="shared" ref="Y316:AA316" si="725">H316*$E316/1000</f>
        <v>1.7836000000000001</v>
      </c>
      <c r="Z316" s="478">
        <f t="shared" si="725"/>
        <v>1.1556999999999999</v>
      </c>
      <c r="AA316" s="478">
        <f t="shared" si="725"/>
        <v>0.95550000000000002</v>
      </c>
      <c r="AB316" s="478">
        <f t="shared" ref="AB316:AF316" si="726">L316*$E316/1000</f>
        <v>1.5925</v>
      </c>
      <c r="AC316" s="478">
        <f t="shared" si="726"/>
        <v>0.6552</v>
      </c>
      <c r="AD316" s="478">
        <f t="shared" si="726"/>
        <v>0.1729</v>
      </c>
      <c r="AE316" s="478">
        <f t="shared" si="726"/>
        <v>0.1638</v>
      </c>
      <c r="AF316" s="478">
        <f t="shared" si="726"/>
        <v>0.26389999999999997</v>
      </c>
      <c r="AG316" s="479">
        <f t="shared" si="723"/>
        <v>1.8579815296492708</v>
      </c>
      <c r="AH316" s="480"/>
      <c r="AI316" s="459">
        <f t="shared" si="724"/>
        <v>118.81737944669527</v>
      </c>
      <c r="AJ316" s="301"/>
      <c r="AK316" s="301"/>
    </row>
    <row r="317" spans="1:37" ht="12.75" hidden="1" customHeight="1">
      <c r="A317" s="447">
        <v>314</v>
      </c>
      <c r="B317" s="460">
        <v>10</v>
      </c>
      <c r="C317" s="483">
        <v>8</v>
      </c>
      <c r="D317" s="461">
        <f>測定日数!I12</f>
        <v>28</v>
      </c>
      <c r="E317" s="462">
        <f>mm!I12</f>
        <v>129.98821656050956</v>
      </c>
      <c r="F317" s="463">
        <f>pH!I12</f>
        <v>4.4017502408619356</v>
      </c>
      <c r="G317" s="463">
        <f>EC!I12</f>
        <v>3.1043096753012893</v>
      </c>
      <c r="H317" s="464">
        <f>'SO4'!I12</f>
        <v>24.439200250063497</v>
      </c>
      <c r="I317" s="464">
        <f>'NO3'!I12</f>
        <v>16.724416233773781</v>
      </c>
      <c r="J317" s="464">
        <f>Cl!I12</f>
        <v>68.031702965317777</v>
      </c>
      <c r="K317" s="464">
        <f>H!I12</f>
        <v>39.650599599437477</v>
      </c>
      <c r="L317" s="464">
        <f>'NH4'!I12</f>
        <v>16.73405147671124</v>
      </c>
      <c r="M317" s="464">
        <f>Na!I12</f>
        <v>58.185138449057384</v>
      </c>
      <c r="N317" s="464">
        <f>K!I12</f>
        <v>2.1712823241289074</v>
      </c>
      <c r="O317" s="464">
        <f>Mg!I12</f>
        <v>6.8255165742154027</v>
      </c>
      <c r="P317" s="461">
        <f>Ca!I12</f>
        <v>4.7387082443778592</v>
      </c>
      <c r="Q317" s="465">
        <f t="shared" si="713"/>
        <v>0.13969212568353009</v>
      </c>
      <c r="R317" s="466">
        <f t="shared" si="714"/>
        <v>133.63451969921854</v>
      </c>
      <c r="S317" s="467">
        <f t="shared" si="715"/>
        <v>139.86952148652151</v>
      </c>
      <c r="T317" s="467">
        <f t="shared" si="716"/>
        <v>133.77421182490207</v>
      </c>
      <c r="U317" s="467">
        <f t="shared" si="717"/>
        <v>2.2796744648715062</v>
      </c>
      <c r="V317" s="467">
        <f t="shared" si="718"/>
        <v>2.2274618124298855</v>
      </c>
      <c r="W317" s="461">
        <f t="shared" si="719"/>
        <v>-2.1074471517402151</v>
      </c>
      <c r="X317" s="468">
        <f t="shared" si="720"/>
        <v>129.98821656050956</v>
      </c>
      <c r="Y317" s="469">
        <f t="shared" ref="Y317:AA317" si="727">H317*$E317/1000</f>
        <v>3.176808054670913</v>
      </c>
      <c r="Z317" s="469">
        <f t="shared" si="727"/>
        <v>2.1739770392438875</v>
      </c>
      <c r="AA317" s="469">
        <f t="shared" si="727"/>
        <v>8.8433197380359871</v>
      </c>
      <c r="AB317" s="469">
        <f t="shared" ref="AB317:AF317" si="728">L317*$E317/1000</f>
        <v>2.1752295072894552</v>
      </c>
      <c r="AC317" s="469">
        <f t="shared" si="728"/>
        <v>7.5633823773193027</v>
      </c>
      <c r="AD317" s="469">
        <f t="shared" si="728"/>
        <v>0.28224111696287491</v>
      </c>
      <c r="AE317" s="469">
        <f t="shared" si="728"/>
        <v>0.88723672658645913</v>
      </c>
      <c r="AF317" s="469">
        <f t="shared" si="728"/>
        <v>0.61597623348726116</v>
      </c>
      <c r="AG317" s="470">
        <f t="shared" si="723"/>
        <v>5.1541107274857323</v>
      </c>
      <c r="AH317" s="471"/>
      <c r="AI317" s="459">
        <f t="shared" si="724"/>
        <v>273.50404118574005</v>
      </c>
      <c r="AJ317" s="301"/>
      <c r="AK317" s="301"/>
    </row>
    <row r="318" spans="1:37" ht="12.75" hidden="1" customHeight="1">
      <c r="A318" s="447">
        <v>315</v>
      </c>
      <c r="B318" s="460">
        <v>10</v>
      </c>
      <c r="C318" s="483">
        <v>9</v>
      </c>
      <c r="D318" s="472">
        <f>測定日数!I13</f>
        <v>28</v>
      </c>
      <c r="E318" s="473">
        <f>mm!I13</f>
        <v>132.09554140127389</v>
      </c>
      <c r="F318" s="474">
        <f>pH!I13</f>
        <v>4.3860260388743129</v>
      </c>
      <c r="G318" s="474">
        <f>EC!I13</f>
        <v>3.6404846424610633</v>
      </c>
      <c r="H318" s="475">
        <f>'SO4'!I13</f>
        <v>29.907189397564689</v>
      </c>
      <c r="I318" s="475">
        <f>'NO3'!I13</f>
        <v>20.290968361052343</v>
      </c>
      <c r="J318" s="475">
        <f>Cl!I13</f>
        <v>101.34112389248303</v>
      </c>
      <c r="K318" s="475">
        <f>H!I13</f>
        <v>41.112507065322838</v>
      </c>
      <c r="L318" s="475">
        <f>'NH4'!I13</f>
        <v>20.056464897000403</v>
      </c>
      <c r="M318" s="475">
        <f>Na!I13</f>
        <v>86.041889629264361</v>
      </c>
      <c r="N318" s="475">
        <f>K!I13</f>
        <v>2.4062877938928953</v>
      </c>
      <c r="O318" s="475">
        <f>Mg!I13</f>
        <v>9.6733915775896406</v>
      </c>
      <c r="P318" s="472">
        <f>Ca!I13</f>
        <v>5.0029395377719412</v>
      </c>
      <c r="Q318" s="476">
        <f t="shared" si="713"/>
        <v>0.13472485474727527</v>
      </c>
      <c r="R318" s="473">
        <f t="shared" si="714"/>
        <v>181.44647104866473</v>
      </c>
      <c r="S318" s="475">
        <f t="shared" si="715"/>
        <v>178.96981161620366</v>
      </c>
      <c r="T318" s="475">
        <f t="shared" si="716"/>
        <v>181.58119590341201</v>
      </c>
      <c r="U318" s="475">
        <f t="shared" si="717"/>
        <v>-0.68716635501287504</v>
      </c>
      <c r="V318" s="475">
        <f t="shared" si="718"/>
        <v>-0.7242759644947826</v>
      </c>
      <c r="W318" s="472">
        <f t="shared" si="719"/>
        <v>-0.64731147767836827</v>
      </c>
      <c r="X318" s="477">
        <f t="shared" si="720"/>
        <v>132.09554140127389</v>
      </c>
      <c r="Y318" s="478">
        <f t="shared" ref="Y318:AA318" si="729">H318*$E318/1000</f>
        <v>3.9506063752617462</v>
      </c>
      <c r="Z318" s="478">
        <f t="shared" si="729"/>
        <v>2.6803464512093282</v>
      </c>
      <c r="AA318" s="478">
        <f t="shared" si="729"/>
        <v>13.386710626791119</v>
      </c>
      <c r="AB318" s="478">
        <f t="shared" ref="AB318:AF318" si="730">L318*$E318/1000</f>
        <v>2.6493695891649129</v>
      </c>
      <c r="AC318" s="478">
        <f t="shared" si="730"/>
        <v>11.365749993766329</v>
      </c>
      <c r="AD318" s="478">
        <f t="shared" si="730"/>
        <v>0.31785988890155897</v>
      </c>
      <c r="AE318" s="478">
        <f t="shared" si="730"/>
        <v>1.2778118976282264</v>
      </c>
      <c r="AF318" s="478">
        <f t="shared" si="730"/>
        <v>0.66086600683982355</v>
      </c>
      <c r="AG318" s="479">
        <f t="shared" si="723"/>
        <v>5.4307788791575184</v>
      </c>
      <c r="AH318" s="480"/>
      <c r="AI318" s="459">
        <f t="shared" si="724"/>
        <v>360.41628266486839</v>
      </c>
      <c r="AJ318" s="301"/>
      <c r="AK318" s="301"/>
    </row>
    <row r="319" spans="1:37" ht="12.75" hidden="1" customHeight="1">
      <c r="A319" s="447">
        <v>316</v>
      </c>
      <c r="B319" s="460">
        <v>10</v>
      </c>
      <c r="C319" s="483">
        <v>10</v>
      </c>
      <c r="D319" s="472">
        <f>測定日数!I14</f>
        <v>28</v>
      </c>
      <c r="E319" s="473">
        <f>mm!I14</f>
        <v>125</v>
      </c>
      <c r="F319" s="474">
        <f>pH!I14</f>
        <v>4.47</v>
      </c>
      <c r="G319" s="474">
        <f>EC!I14</f>
        <v>2.2599999999999998</v>
      </c>
      <c r="H319" s="475">
        <f>'SO4'!I14</f>
        <v>23.21</v>
      </c>
      <c r="I319" s="475">
        <f>'NO3'!I14</f>
        <v>14.51</v>
      </c>
      <c r="J319" s="475">
        <f>Cl!I14</f>
        <v>12.13</v>
      </c>
      <c r="K319" s="475">
        <f>H!I14</f>
        <v>33.884415613920289</v>
      </c>
      <c r="L319" s="475">
        <f>'NH4'!I14</f>
        <v>18.29</v>
      </c>
      <c r="M319" s="475">
        <f>Na!I14</f>
        <v>12.61</v>
      </c>
      <c r="N319" s="475">
        <f>K!I14</f>
        <v>1.79</v>
      </c>
      <c r="O319" s="475">
        <f>Mg!I14</f>
        <v>1.65</v>
      </c>
      <c r="P319" s="472">
        <f>Ca!I14</f>
        <v>4.74</v>
      </c>
      <c r="Q319" s="476">
        <f t="shared" si="713"/>
        <v>0.16346383558099448</v>
      </c>
      <c r="R319" s="473">
        <f t="shared" si="714"/>
        <v>73.06</v>
      </c>
      <c r="S319" s="475">
        <f t="shared" si="715"/>
        <v>79.354415613920295</v>
      </c>
      <c r="T319" s="475">
        <f t="shared" si="716"/>
        <v>73.223463835580986</v>
      </c>
      <c r="U319" s="475">
        <f t="shared" si="717"/>
        <v>4.1298033316380156</v>
      </c>
      <c r="V319" s="475">
        <f t="shared" si="718"/>
        <v>4.0182441913989706</v>
      </c>
      <c r="W319" s="472">
        <f t="shared" si="719"/>
        <v>-5.1740045799527454</v>
      </c>
      <c r="X319" s="477">
        <f t="shared" si="720"/>
        <v>125</v>
      </c>
      <c r="Y319" s="478">
        <f t="shared" ref="Y319:AA319" si="731">H319*$E319/1000</f>
        <v>2.9012500000000001</v>
      </c>
      <c r="Z319" s="478">
        <f t="shared" si="731"/>
        <v>1.81375</v>
      </c>
      <c r="AA319" s="478">
        <f t="shared" si="731"/>
        <v>1.5162500000000001</v>
      </c>
      <c r="AB319" s="478">
        <f t="shared" ref="AB319:AF319" si="732">L319*$E319/1000</f>
        <v>2.2862499999999999</v>
      </c>
      <c r="AC319" s="478">
        <f t="shared" si="732"/>
        <v>1.5762499999999999</v>
      </c>
      <c r="AD319" s="478">
        <f t="shared" si="732"/>
        <v>0.22375</v>
      </c>
      <c r="AE319" s="478">
        <f t="shared" si="732"/>
        <v>0.20624999999999999</v>
      </c>
      <c r="AF319" s="478">
        <f t="shared" si="732"/>
        <v>0.59250000000000003</v>
      </c>
      <c r="AG319" s="479">
        <f t="shared" si="723"/>
        <v>4.2355519517400362</v>
      </c>
      <c r="AH319" s="480"/>
      <c r="AI319" s="459">
        <f t="shared" si="724"/>
        <v>152.41441561392031</v>
      </c>
      <c r="AJ319" s="301"/>
      <c r="AK319" s="301"/>
    </row>
    <row r="320" spans="1:37" ht="12.75" hidden="1" customHeight="1">
      <c r="A320" s="447">
        <v>317</v>
      </c>
      <c r="B320" s="460">
        <v>10</v>
      </c>
      <c r="C320" s="483">
        <v>11</v>
      </c>
      <c r="D320" s="472">
        <f>測定日数!I15</f>
        <v>28</v>
      </c>
      <c r="E320" s="473">
        <f>mm!I15</f>
        <v>103.82165605095543</v>
      </c>
      <c r="F320" s="474">
        <f>pH!I15</f>
        <v>4.43</v>
      </c>
      <c r="G320" s="474">
        <f>EC!I15</f>
        <v>2</v>
      </c>
      <c r="H320" s="475">
        <f>'SO4'!I15</f>
        <v>24.672079950031229</v>
      </c>
      <c r="I320" s="475">
        <f>'NO3'!I15</f>
        <v>11.772294791162716</v>
      </c>
      <c r="J320" s="475">
        <f>Cl!I15</f>
        <v>13.258110014104371</v>
      </c>
      <c r="K320" s="475">
        <f>H!I15</f>
        <v>37.153522909717289</v>
      </c>
      <c r="L320" s="475">
        <f>'NH4'!I15</f>
        <v>13.303769401330378</v>
      </c>
      <c r="M320" s="475">
        <f>Na!I15</f>
        <v>12.179208351457156</v>
      </c>
      <c r="N320" s="475">
        <f>K!I15</f>
        <v>0.51150895140664965</v>
      </c>
      <c r="O320" s="475">
        <f>Mg!I15</f>
        <v>1.6447368421052631</v>
      </c>
      <c r="P320" s="472">
        <f>Ca!I15</f>
        <v>2.7445109780439121</v>
      </c>
      <c r="Q320" s="476">
        <f t="shared" si="713"/>
        <v>0.14908078989255918</v>
      </c>
      <c r="R320" s="473">
        <f t="shared" si="714"/>
        <v>74.374564705329547</v>
      </c>
      <c r="S320" s="475">
        <f t="shared" si="715"/>
        <v>71.9265052542098</v>
      </c>
      <c r="T320" s="475">
        <f t="shared" si="716"/>
        <v>74.523645495222098</v>
      </c>
      <c r="U320" s="475">
        <f t="shared" si="717"/>
        <v>-1.6733024931374567</v>
      </c>
      <c r="V320" s="475">
        <f t="shared" si="718"/>
        <v>-1.773395402955823</v>
      </c>
      <c r="W320" s="472">
        <f t="shared" si="719"/>
        <v>2.2545152041943761</v>
      </c>
      <c r="X320" s="477">
        <f t="shared" si="720"/>
        <v>103.82165605095543</v>
      </c>
      <c r="Y320" s="478">
        <f t="shared" ref="Y320:AA320" si="733">H320*$E320/1000</f>
        <v>2.5614961986338156</v>
      </c>
      <c r="Z320" s="478">
        <f t="shared" si="733"/>
        <v>1.2222191407385496</v>
      </c>
      <c r="AA320" s="478">
        <f t="shared" si="733"/>
        <v>1.3764789377700717</v>
      </c>
      <c r="AB320" s="478">
        <f t="shared" ref="AB320:AF320" si="734">L320*$E320/1000</f>
        <v>1.3812193709661476</v>
      </c>
      <c r="AC320" s="478">
        <f t="shared" si="734"/>
        <v>1.2644655804379088</v>
      </c>
      <c r="AD320" s="478">
        <f t="shared" si="734"/>
        <v>5.3105706419926048E-2</v>
      </c>
      <c r="AE320" s="478">
        <f t="shared" si="734"/>
        <v>0.1707593027153872</v>
      </c>
      <c r="AF320" s="478">
        <f t="shared" si="734"/>
        <v>0.28493967479054627</v>
      </c>
      <c r="AG320" s="479">
        <f t="shared" si="723"/>
        <v>3.8573402766139613</v>
      </c>
      <c r="AH320" s="480"/>
      <c r="AI320" s="459">
        <f t="shared" si="724"/>
        <v>146.30106995953935</v>
      </c>
      <c r="AJ320" s="301"/>
      <c r="AK320" s="301"/>
    </row>
    <row r="321" spans="1:37" ht="12.75" hidden="1" customHeight="1">
      <c r="A321" s="447">
        <v>318</v>
      </c>
      <c r="B321" s="460">
        <v>10</v>
      </c>
      <c r="C321" s="483">
        <v>12</v>
      </c>
      <c r="D321" s="472">
        <f>測定日数!I16</f>
        <v>34</v>
      </c>
      <c r="E321" s="473">
        <f>mm!I16</f>
        <v>116.24203821656052</v>
      </c>
      <c r="F321" s="474">
        <f>pH!I16</f>
        <v>4.4719916020768</v>
      </c>
      <c r="G321" s="474">
        <f>EC!I16</f>
        <v>2.5521863013698631</v>
      </c>
      <c r="H321" s="475">
        <f>'SO4'!I16</f>
        <v>32.52504855698065</v>
      </c>
      <c r="I321" s="475">
        <f>'NO3'!I16</f>
        <v>44.178910604343535</v>
      </c>
      <c r="J321" s="475">
        <f>Cl!I16</f>
        <v>20.782502849856055</v>
      </c>
      <c r="K321" s="475">
        <f>H!I16</f>
        <v>33.729383082394065</v>
      </c>
      <c r="L321" s="475">
        <f>'NH4'!I16</f>
        <v>75.788962123743289</v>
      </c>
      <c r="M321" s="475">
        <f>Na!I16</f>
        <v>15.338413961996583</v>
      </c>
      <c r="N321" s="475">
        <f>K!I16</f>
        <v>2.2464352030270121</v>
      </c>
      <c r="O321" s="475">
        <f>Mg!I16</f>
        <v>2.2233496814927558</v>
      </c>
      <c r="P321" s="472">
        <f>Ca!I16</f>
        <v>4.6325157903371341</v>
      </c>
      <c r="Q321" s="476">
        <f t="shared" si="713"/>
        <v>0.16421517491563933</v>
      </c>
      <c r="R321" s="473">
        <f t="shared" si="714"/>
        <v>130.01151056816087</v>
      </c>
      <c r="S321" s="475">
        <f t="shared" si="715"/>
        <v>140.8149253148207</v>
      </c>
      <c r="T321" s="475">
        <f t="shared" si="716"/>
        <v>130.17572574307653</v>
      </c>
      <c r="U321" s="475">
        <f t="shared" si="717"/>
        <v>3.9890547285154079</v>
      </c>
      <c r="V321" s="475">
        <f t="shared" si="718"/>
        <v>3.9260393412874981</v>
      </c>
      <c r="W321" s="472">
        <f t="shared" si="719"/>
        <v>6.4458936517041794</v>
      </c>
      <c r="X321" s="477">
        <f t="shared" si="720"/>
        <v>116.24203821656052</v>
      </c>
      <c r="Y321" s="478">
        <f t="shared" ref="Y321:AA321" si="735">H321*$E321/1000</f>
        <v>3.7807779373560311</v>
      </c>
      <c r="Z321" s="478">
        <f t="shared" si="735"/>
        <v>5.1354466148361118</v>
      </c>
      <c r="AA321" s="478">
        <f t="shared" si="735"/>
        <v>2.4158004905087456</v>
      </c>
      <c r="AB321" s="478">
        <f t="shared" ref="AB321:AF321" si="736">L321*$E321/1000</f>
        <v>8.8098634315816255</v>
      </c>
      <c r="AC321" s="478">
        <f t="shared" si="736"/>
        <v>1.7829685019518322</v>
      </c>
      <c r="AD321" s="478">
        <f t="shared" si="736"/>
        <v>0.26113020672129283</v>
      </c>
      <c r="AE321" s="478">
        <f t="shared" si="736"/>
        <v>0.25844669864485853</v>
      </c>
      <c r="AF321" s="478">
        <f t="shared" si="736"/>
        <v>0.53849307753918929</v>
      </c>
      <c r="AG321" s="479">
        <f t="shared" si="723"/>
        <v>3.9207722372846607</v>
      </c>
      <c r="AH321" s="480"/>
      <c r="AI321" s="459">
        <f t="shared" si="724"/>
        <v>270.82643588298157</v>
      </c>
      <c r="AJ321" s="301"/>
      <c r="AK321" s="301"/>
    </row>
    <row r="322" spans="1:37" ht="12.75" hidden="1" customHeight="1">
      <c r="A322" s="447">
        <v>319</v>
      </c>
      <c r="B322" s="460">
        <v>10</v>
      </c>
      <c r="C322" s="483">
        <v>14</v>
      </c>
      <c r="D322" s="472">
        <f>測定日数!I18</f>
        <v>28</v>
      </c>
      <c r="E322" s="473">
        <f>mm!I18</f>
        <v>112.22292993630575</v>
      </c>
      <c r="F322" s="474">
        <f>pH!I18</f>
        <v>4.33</v>
      </c>
      <c r="G322" s="474">
        <f>EC!I18</f>
        <v>2.8180000000000001</v>
      </c>
      <c r="H322" s="475">
        <f>'SO4'!I18</f>
        <v>26.962315219654382</v>
      </c>
      <c r="I322" s="475">
        <f>'NO3'!I18</f>
        <v>27.576197387518143</v>
      </c>
      <c r="J322" s="475">
        <f>Cl!I18</f>
        <v>18.053596614950635</v>
      </c>
      <c r="K322" s="475">
        <f>H!I18</f>
        <v>46.773514128719818</v>
      </c>
      <c r="L322" s="475">
        <f>'NH4'!I18</f>
        <v>31.042128603104217</v>
      </c>
      <c r="M322" s="475">
        <f>Na!I18</f>
        <v>12.625163256421418</v>
      </c>
      <c r="N322" s="475">
        <f>K!I18</f>
        <v>0.76726342710997431</v>
      </c>
      <c r="O322" s="475">
        <f>Mg!I18</f>
        <v>1.6460905349794239</v>
      </c>
      <c r="P322" s="472">
        <f>Ca!I18</f>
        <v>3.4930139720558886</v>
      </c>
      <c r="Q322" s="476">
        <f t="shared" si="713"/>
        <v>0.11841908066665817</v>
      </c>
      <c r="R322" s="473">
        <f t="shared" si="714"/>
        <v>99.554424441777542</v>
      </c>
      <c r="S322" s="475">
        <f t="shared" si="715"/>
        <v>101.48627842942605</v>
      </c>
      <c r="T322" s="475">
        <f t="shared" si="716"/>
        <v>99.672843522444197</v>
      </c>
      <c r="U322" s="475">
        <f t="shared" si="717"/>
        <v>0.96092679743869991</v>
      </c>
      <c r="V322" s="475">
        <f t="shared" si="718"/>
        <v>0.90149275329196366</v>
      </c>
      <c r="W322" s="472">
        <f t="shared" si="719"/>
        <v>-1.0695065862234607</v>
      </c>
      <c r="X322" s="477">
        <f t="shared" si="720"/>
        <v>112.22292993630575</v>
      </c>
      <c r="Y322" s="478">
        <f t="shared" ref="Y322:AA322" si="737">H322*$E322/1000</f>
        <v>3.0257900118158636</v>
      </c>
      <c r="Z322" s="478">
        <f t="shared" si="737"/>
        <v>3.0946816673291861</v>
      </c>
      <c r="AA322" s="478">
        <f t="shared" si="737"/>
        <v>2.0260275080179317</v>
      </c>
      <c r="AB322" s="478">
        <f t="shared" ref="AB322:AF322" si="738">L322*$E322/1000</f>
        <v>3.483638623299957</v>
      </c>
      <c r="AC322" s="478">
        <f t="shared" si="738"/>
        <v>1.4168328115598023</v>
      </c>
      <c r="AD322" s="478">
        <f t="shared" si="738"/>
        <v>8.6104549823252483E-2</v>
      </c>
      <c r="AE322" s="478">
        <f t="shared" si="738"/>
        <v>0.18472910277581192</v>
      </c>
      <c r="AF322" s="478">
        <f t="shared" si="738"/>
        <v>0.39199626225256501</v>
      </c>
      <c r="AG322" s="479">
        <f t="shared" si="723"/>
        <v>5.2490607989421312</v>
      </c>
      <c r="AH322" s="480"/>
      <c r="AI322" s="459">
        <f t="shared" si="724"/>
        <v>201.04070287120359</v>
      </c>
      <c r="AJ322" s="301"/>
      <c r="AK322" s="301"/>
    </row>
    <row r="323" spans="1:37" ht="12.75" hidden="1" customHeight="1">
      <c r="A323" s="447">
        <v>320</v>
      </c>
      <c r="B323" s="460">
        <v>10</v>
      </c>
      <c r="C323" s="483">
        <v>15</v>
      </c>
      <c r="D323" s="472">
        <f>測定日数!I19</f>
        <v>30</v>
      </c>
      <c r="E323" s="473">
        <f>mm!I19</f>
        <v>110.828025477707</v>
      </c>
      <c r="F323" s="474">
        <f>pH!I19</f>
        <v>4.3899999999999997</v>
      </c>
      <c r="G323" s="474">
        <f>EC!I19</f>
        <v>2.57</v>
      </c>
      <c r="H323" s="475">
        <f>'SO4'!I19</f>
        <v>37.245024225661702</v>
      </c>
      <c r="I323" s="475">
        <f>'NO3'!I19</f>
        <v>16.727090529953433</v>
      </c>
      <c r="J323" s="475">
        <f>Cl!I19</f>
        <v>43.476265416176844</v>
      </c>
      <c r="K323" s="475">
        <f>H!I19</f>
        <v>40.738027780411315</v>
      </c>
      <c r="L323" s="475">
        <f>'NH4'!I19</f>
        <v>31.305121620489857</v>
      </c>
      <c r="M323" s="475">
        <f>Na!I19</f>
        <v>23.999048954729876</v>
      </c>
      <c r="N323" s="475">
        <f>K!I19</f>
        <v>1.3307757885763001</v>
      </c>
      <c r="O323" s="475">
        <f>Mg!I19</f>
        <v>5.9318669797837718</v>
      </c>
      <c r="P323" s="472">
        <f>Ca!I19</f>
        <v>18.337741184298071</v>
      </c>
      <c r="Q323" s="476">
        <f t="shared" si="713"/>
        <v>0.13596329632175494</v>
      </c>
      <c r="R323" s="473">
        <f t="shared" si="714"/>
        <v>134.69340439745369</v>
      </c>
      <c r="S323" s="475">
        <f t="shared" si="715"/>
        <v>145.91219047237104</v>
      </c>
      <c r="T323" s="475">
        <f t="shared" si="716"/>
        <v>134.82936769377542</v>
      </c>
      <c r="U323" s="475">
        <f t="shared" si="717"/>
        <v>3.9980621484478367</v>
      </c>
      <c r="V323" s="475">
        <f t="shared" si="718"/>
        <v>3.9476958277892922</v>
      </c>
      <c r="W323" s="472">
        <f t="shared" si="719"/>
        <v>9.5789013857675478</v>
      </c>
      <c r="X323" s="477">
        <f t="shared" si="720"/>
        <v>110.828025477707</v>
      </c>
      <c r="Y323" s="478">
        <f t="shared" ref="Y323:AA323" si="739">H323*$E323/1000</f>
        <v>4.1277924937994497</v>
      </c>
      <c r="Z323" s="478">
        <f t="shared" si="739"/>
        <v>1.8538304154215905</v>
      </c>
      <c r="AA323" s="478">
        <f t="shared" si="739"/>
        <v>4.8183886512195988</v>
      </c>
      <c r="AB323" s="478">
        <f t="shared" ref="AB323:AF323" si="740">L323*$E323/1000</f>
        <v>3.4694848165383658</v>
      </c>
      <c r="AC323" s="478">
        <f t="shared" si="740"/>
        <v>2.6597672089955404</v>
      </c>
      <c r="AD323" s="478">
        <f t="shared" si="740"/>
        <v>0.1474872530014498</v>
      </c>
      <c r="AE323" s="478">
        <f t="shared" si="740"/>
        <v>0.65741710476584481</v>
      </c>
      <c r="AF323" s="478">
        <f t="shared" si="740"/>
        <v>2.0323356471769838</v>
      </c>
      <c r="AG323" s="479">
        <f t="shared" si="723"/>
        <v>4.5149151807589609</v>
      </c>
      <c r="AH323" s="480"/>
      <c r="AI323" s="459">
        <f t="shared" si="724"/>
        <v>280.6055948698247</v>
      </c>
      <c r="AJ323" s="301"/>
      <c r="AK323" s="301"/>
    </row>
    <row r="324" spans="1:37" ht="12.75" hidden="1" customHeight="1">
      <c r="A324" s="447">
        <v>321</v>
      </c>
      <c r="B324" s="460">
        <v>10</v>
      </c>
      <c r="C324" s="483">
        <v>16</v>
      </c>
      <c r="D324" s="472">
        <f>測定日数!I20</f>
        <v>34</v>
      </c>
      <c r="E324" s="473">
        <f>mm!I20</f>
        <v>234.07643312101911</v>
      </c>
      <c r="F324" s="474">
        <f>pH!I20</f>
        <v>4.43</v>
      </c>
      <c r="G324" s="474">
        <f>EC!I20</f>
        <v>2.41</v>
      </c>
      <c r="H324" s="475">
        <f>'SO4'!I20</f>
        <v>25.689457565657705</v>
      </c>
      <c r="I324" s="475">
        <f>'NO3'!I20</f>
        <v>8.5019341310236705</v>
      </c>
      <c r="J324" s="475">
        <f>Cl!I20</f>
        <v>58.989762158342529</v>
      </c>
      <c r="K324" s="475">
        <f>H!I20</f>
        <v>37.153522909717289</v>
      </c>
      <c r="L324" s="475">
        <f>'NH4'!I20</f>
        <v>13.010876989850656</v>
      </c>
      <c r="M324" s="475">
        <f>Na!I20</f>
        <v>42.703020329824099</v>
      </c>
      <c r="N324" s="475">
        <f>K!I20</f>
        <v>1.3307757885763001</v>
      </c>
      <c r="O324" s="475">
        <f>Mg!I20</f>
        <v>4.6975530526082938</v>
      </c>
      <c r="P324" s="472">
        <f>Ca!I20</f>
        <v>11.601214238190288</v>
      </c>
      <c r="Q324" s="476">
        <f t="shared" si="713"/>
        <v>0.14908078989255918</v>
      </c>
      <c r="R324" s="473">
        <f t="shared" si="714"/>
        <v>118.87061142068161</v>
      </c>
      <c r="S324" s="475">
        <f t="shared" si="715"/>
        <v>126.79573059956553</v>
      </c>
      <c r="T324" s="475">
        <f t="shared" si="716"/>
        <v>119.01969221057418</v>
      </c>
      <c r="U324" s="475">
        <f t="shared" si="717"/>
        <v>3.2259686506956458</v>
      </c>
      <c r="V324" s="475">
        <f t="shared" si="718"/>
        <v>3.1633647311858568</v>
      </c>
      <c r="W324" s="472">
        <f t="shared" si="719"/>
        <v>6.2138290095963669</v>
      </c>
      <c r="X324" s="477">
        <f t="shared" si="720"/>
        <v>234.07643312101911</v>
      </c>
      <c r="Y324" s="478">
        <f t="shared" ref="Y324:AA324" si="741">H324*$E324/1000</f>
        <v>6.0132965957829336</v>
      </c>
      <c r="Z324" s="478">
        <f t="shared" si="741"/>
        <v>1.9901024160198719</v>
      </c>
      <c r="AA324" s="478">
        <f t="shared" si="741"/>
        <v>13.808113116682089</v>
      </c>
      <c r="AB324" s="478">
        <f t="shared" ref="AB324:AF324" si="742">L324*$E324/1000</f>
        <v>3.0455396775605839</v>
      </c>
      <c r="AC324" s="478">
        <f t="shared" si="742"/>
        <v>9.9957706822995895</v>
      </c>
      <c r="AD324" s="478">
        <f t="shared" si="742"/>
        <v>0.31150324987375178</v>
      </c>
      <c r="AE324" s="478">
        <f t="shared" si="742"/>
        <v>1.0995864629513044</v>
      </c>
      <c r="AF324" s="478">
        <f t="shared" si="742"/>
        <v>2.7155708487483636</v>
      </c>
      <c r="AG324" s="479">
        <f t="shared" si="723"/>
        <v>8.696764120586689</v>
      </c>
      <c r="AH324" s="480"/>
      <c r="AI324" s="459">
        <f t="shared" si="724"/>
        <v>245.66634202024716</v>
      </c>
      <c r="AJ324" s="301"/>
      <c r="AK324" s="301"/>
    </row>
    <row r="325" spans="1:37" ht="12.75" hidden="1" customHeight="1">
      <c r="A325" s="447">
        <v>322</v>
      </c>
      <c r="B325" s="460">
        <v>10</v>
      </c>
      <c r="C325" s="483">
        <v>17</v>
      </c>
      <c r="D325" s="472">
        <f>測定日数!I21</f>
        <v>28</v>
      </c>
      <c r="E325" s="473">
        <f>mm!I21</f>
        <v>127.51592356687897</v>
      </c>
      <c r="F325" s="474">
        <f>pH!I21</f>
        <v>4.37</v>
      </c>
      <c r="G325" s="474">
        <f>EC!I21</f>
        <v>2.5299999999999998</v>
      </c>
      <c r="H325" s="475">
        <f>'SO4'!I21</f>
        <v>29.65</v>
      </c>
      <c r="I325" s="475">
        <f>'NO3'!I21</f>
        <v>8.1999999999999993</v>
      </c>
      <c r="J325" s="475">
        <f>Cl!I21</f>
        <v>33.5</v>
      </c>
      <c r="K325" s="475">
        <f>H!I21</f>
        <v>42.657951880159267</v>
      </c>
      <c r="L325" s="475">
        <f>'NH4'!I21</f>
        <v>19.100000000000001</v>
      </c>
      <c r="M325" s="475">
        <f>Na!I21</f>
        <v>23.2</v>
      </c>
      <c r="N325" s="475">
        <f>K!I21</f>
        <v>0.89200000000000002</v>
      </c>
      <c r="O325" s="475">
        <f>Mg!I21</f>
        <v>3.1</v>
      </c>
      <c r="P325" s="472">
        <f>Ca!I21</f>
        <v>2.1850000000000001</v>
      </c>
      <c r="Q325" s="476">
        <f t="shared" si="713"/>
        <v>0.12984393995831164</v>
      </c>
      <c r="R325" s="473">
        <f t="shared" si="714"/>
        <v>101</v>
      </c>
      <c r="S325" s="475">
        <f t="shared" si="715"/>
        <v>96.41995188015926</v>
      </c>
      <c r="T325" s="475">
        <f t="shared" si="716"/>
        <v>101.12984393995831</v>
      </c>
      <c r="U325" s="475">
        <f t="shared" si="717"/>
        <v>-2.3199519988845845</v>
      </c>
      <c r="V325" s="475">
        <f t="shared" si="718"/>
        <v>-2.3841543547267046</v>
      </c>
      <c r="W325" s="472">
        <f t="shared" si="719"/>
        <v>1.4170880028525978</v>
      </c>
      <c r="X325" s="477">
        <f t="shared" si="720"/>
        <v>127.51592356687897</v>
      </c>
      <c r="Y325" s="478">
        <f t="shared" ref="Y325:AA325" si="743">H325*$E325/1000</f>
        <v>3.7808471337579612</v>
      </c>
      <c r="Z325" s="478">
        <f t="shared" si="743"/>
        <v>1.0456305732484075</v>
      </c>
      <c r="AA325" s="478">
        <f t="shared" si="743"/>
        <v>4.2717834394904459</v>
      </c>
      <c r="AB325" s="478">
        <f t="shared" ref="AB325:AF325" si="744">L325*$E325/1000</f>
        <v>2.4355541401273886</v>
      </c>
      <c r="AC325" s="478">
        <f t="shared" si="744"/>
        <v>2.9583694267515921</v>
      </c>
      <c r="AD325" s="478">
        <f t="shared" si="744"/>
        <v>0.11374420382165604</v>
      </c>
      <c r="AE325" s="478">
        <f t="shared" si="744"/>
        <v>0.39529936305732477</v>
      </c>
      <c r="AF325" s="478">
        <f t="shared" si="744"/>
        <v>0.27862229299363056</v>
      </c>
      <c r="AG325" s="479">
        <f t="shared" si="723"/>
        <v>5.4395681314699909</v>
      </c>
      <c r="AH325" s="480"/>
      <c r="AI325" s="459">
        <f t="shared" si="724"/>
        <v>197.41995188015926</v>
      </c>
      <c r="AJ325" s="301"/>
      <c r="AK325" s="301"/>
    </row>
    <row r="326" spans="1:37" ht="12.75" hidden="1" customHeight="1">
      <c r="A326" s="447">
        <v>323</v>
      </c>
      <c r="B326" s="460">
        <v>10</v>
      </c>
      <c r="C326" s="483">
        <v>18</v>
      </c>
      <c r="D326" s="472">
        <f>測定日数!I22</f>
        <v>28</v>
      </c>
      <c r="E326" s="473">
        <f>mm!I22</f>
        <v>122.13375796178343</v>
      </c>
      <c r="F326" s="474">
        <f>pH!I22</f>
        <v>4.5877515278478027</v>
      </c>
      <c r="G326" s="474">
        <f>EC!I22</f>
        <v>2.08</v>
      </c>
      <c r="H326" s="475">
        <f>'SO4'!I22</f>
        <v>20.915362885701871</v>
      </c>
      <c r="I326" s="475">
        <f>'NO3'!I22</f>
        <v>13.915708121293688</v>
      </c>
      <c r="J326" s="475">
        <f>Cl!I22</f>
        <v>38.913086466974242</v>
      </c>
      <c r="K326" s="475">
        <f>H!I22</f>
        <v>25.837379974068483</v>
      </c>
      <c r="L326" s="475">
        <f>'NH4'!I22</f>
        <v>25.49889135254989</v>
      </c>
      <c r="M326" s="475">
        <f>Na!I22</f>
        <v>34.721895062944178</v>
      </c>
      <c r="N326" s="475">
        <f>K!I22</f>
        <v>0.76726342710997442</v>
      </c>
      <c r="O326" s="475">
        <f>Mg!I22</f>
        <v>1.6460905349794239</v>
      </c>
      <c r="P326" s="472">
        <f>Ca!I22</f>
        <v>6.2344139650872812</v>
      </c>
      <c r="Q326" s="476">
        <f t="shared" si="713"/>
        <v>0.21437454371267539</v>
      </c>
      <c r="R326" s="473">
        <f t="shared" si="714"/>
        <v>94.659520359671674</v>
      </c>
      <c r="S326" s="475">
        <f t="shared" si="715"/>
        <v>102.58643881680595</v>
      </c>
      <c r="T326" s="475">
        <f t="shared" si="716"/>
        <v>94.873894903384354</v>
      </c>
      <c r="U326" s="475">
        <f t="shared" si="717"/>
        <v>4.0187989098635963</v>
      </c>
      <c r="V326" s="475">
        <f t="shared" si="718"/>
        <v>3.9058699882228503</v>
      </c>
      <c r="W326" s="472">
        <f t="shared" si="719"/>
        <v>0.32841296030750783</v>
      </c>
      <c r="X326" s="477">
        <f t="shared" si="720"/>
        <v>122.13375796178343</v>
      </c>
      <c r="Y326" s="478">
        <f t="shared" ref="Y326:AA326" si="745">H326*$E326/1000</f>
        <v>2.5544718683651806</v>
      </c>
      <c r="Z326" s="478">
        <f t="shared" si="745"/>
        <v>1.6995777275529074</v>
      </c>
      <c r="AA326" s="478">
        <f t="shared" si="745"/>
        <v>4.7526014841033817</v>
      </c>
      <c r="AB326" s="478">
        <f t="shared" ref="AB326:AF326" si="746">L326*$E326/1000</f>
        <v>3.1142754247461406</v>
      </c>
      <c r="AC326" s="478">
        <f t="shared" si="746"/>
        <v>4.2407155275920676</v>
      </c>
      <c r="AD326" s="478">
        <f t="shared" si="746"/>
        <v>9.3708765699578075E-2</v>
      </c>
      <c r="AE326" s="478">
        <f t="shared" si="746"/>
        <v>0.20104322298235958</v>
      </c>
      <c r="AF326" s="478">
        <f t="shared" si="746"/>
        <v>0.76143240624553254</v>
      </c>
      <c r="AG326" s="479">
        <f t="shared" si="723"/>
        <v>3.1556163121195104</v>
      </c>
      <c r="AH326" s="480"/>
      <c r="AI326" s="459">
        <f t="shared" si="724"/>
        <v>197.24595917647764</v>
      </c>
      <c r="AJ326" s="301"/>
      <c r="AK326" s="301"/>
    </row>
    <row r="327" spans="1:37" ht="12.75" hidden="1" customHeight="1">
      <c r="A327" s="447">
        <v>324</v>
      </c>
      <c r="B327" s="460">
        <v>10</v>
      </c>
      <c r="C327" s="483">
        <v>19</v>
      </c>
      <c r="D327" s="472">
        <f>測定日数!I23</f>
        <v>28</v>
      </c>
      <c r="E327" s="473">
        <f>mm!I23</f>
        <v>113.51513372629194</v>
      </c>
      <c r="F327" s="474">
        <f>pH!I23</f>
        <v>4.34</v>
      </c>
      <c r="G327" s="474">
        <f>EC!I23</f>
        <v>3.0029046242774564</v>
      </c>
      <c r="H327" s="475">
        <f>'SO4'!I23</f>
        <v>28.416029420436892</v>
      </c>
      <c r="I327" s="475">
        <f>'NO3'!I23</f>
        <v>19.45038134776313</v>
      </c>
      <c r="J327" s="475">
        <f>Cl!I23</f>
        <v>27.973329176835755</v>
      </c>
      <c r="K327" s="475">
        <f>H!I23</f>
        <v>45.70881896148753</v>
      </c>
      <c r="L327" s="475">
        <f>'NH4'!I23</f>
        <v>29.260942972948463</v>
      </c>
      <c r="M327" s="475">
        <f>Na!I23</f>
        <v>17.551674892577068</v>
      </c>
      <c r="N327" s="475">
        <f>K!I23</f>
        <v>0.47848032254755091</v>
      </c>
      <c r="O327" s="475">
        <f>Mg!I23</f>
        <v>2.7180076633818158</v>
      </c>
      <c r="P327" s="472">
        <f>Ca!I23</f>
        <v>5.5261947203858179</v>
      </c>
      <c r="Q327" s="476">
        <f t="shared" si="713"/>
        <v>0.12117741539852057</v>
      </c>
      <c r="R327" s="473">
        <f t="shared" si="714"/>
        <v>104.25576936547267</v>
      </c>
      <c r="S327" s="475">
        <f t="shared" si="715"/>
        <v>109.48832191709587</v>
      </c>
      <c r="T327" s="475">
        <f t="shared" si="716"/>
        <v>104.37694678087118</v>
      </c>
      <c r="U327" s="475">
        <f t="shared" si="717"/>
        <v>2.4480454735498602</v>
      </c>
      <c r="V327" s="475">
        <f t="shared" si="718"/>
        <v>2.3899977623029924</v>
      </c>
      <c r="W327" s="472">
        <f t="shared" si="719"/>
        <v>-3.368589562687434</v>
      </c>
      <c r="X327" s="477">
        <f t="shared" si="720"/>
        <v>113.51513372629194</v>
      </c>
      <c r="Y327" s="478">
        <f t="shared" ref="Y327:AA327" si="747">H327*$E327/1000</f>
        <v>3.2256493796311396</v>
      </c>
      <c r="Z327" s="478">
        <f t="shared" si="747"/>
        <v>2.2079126397187059</v>
      </c>
      <c r="AA327" s="478">
        <f t="shared" si="747"/>
        <v>3.1753962022780948</v>
      </c>
      <c r="AB327" s="478">
        <f t="shared" ref="AB327:AF327" si="748">L327*$E327/1000</f>
        <v>3.3215598545316469</v>
      </c>
      <c r="AC327" s="478">
        <f t="shared" si="748"/>
        <v>1.9923807225512866</v>
      </c>
      <c r="AD327" s="478">
        <f t="shared" si="748"/>
        <v>5.4314757799384536E-2</v>
      </c>
      <c r="AE327" s="478">
        <f t="shared" si="748"/>
        <v>0.30853500337787304</v>
      </c>
      <c r="AF327" s="478">
        <f t="shared" si="748"/>
        <v>0.62730673268212456</v>
      </c>
      <c r="AG327" s="479">
        <f t="shared" si="723"/>
        <v>5.1886426968841253</v>
      </c>
      <c r="AH327" s="480"/>
      <c r="AI327" s="459">
        <f t="shared" si="724"/>
        <v>213.74409128256855</v>
      </c>
      <c r="AJ327" s="301"/>
      <c r="AK327" s="301"/>
    </row>
    <row r="328" spans="1:37" ht="12.75" hidden="1" customHeight="1">
      <c r="A328" s="447">
        <v>325</v>
      </c>
      <c r="B328" s="460">
        <v>10</v>
      </c>
      <c r="C328" s="483">
        <v>20</v>
      </c>
      <c r="D328" s="472">
        <f>測定日数!I24</f>
        <v>28</v>
      </c>
      <c r="E328" s="473">
        <f>mm!I24</f>
        <v>128.66242038216561</v>
      </c>
      <c r="F328" s="474">
        <f>pH!I24</f>
        <v>4.3600000000000003</v>
      </c>
      <c r="G328" s="474">
        <f>EC!I24</f>
        <v>3.14</v>
      </c>
      <c r="H328" s="475">
        <f>'SO4'!I24</f>
        <v>31.7</v>
      </c>
      <c r="I328" s="475">
        <f>'NO3'!I24</f>
        <v>21.3</v>
      </c>
      <c r="J328" s="475">
        <f>Cl!I24</f>
        <v>33.700000000000003</v>
      </c>
      <c r="K328" s="475">
        <f>H!I24</f>
        <v>43.651583224016569</v>
      </c>
      <c r="L328" s="475">
        <f>'NH4'!I24</f>
        <v>36.1</v>
      </c>
      <c r="M328" s="475">
        <f>Na!I24</f>
        <v>18.3</v>
      </c>
      <c r="N328" s="475">
        <f>K!I24</f>
        <v>0.3</v>
      </c>
      <c r="O328" s="475">
        <f>Mg!I24</f>
        <v>3</v>
      </c>
      <c r="P328" s="472">
        <f>Ca!I24</f>
        <v>5.45</v>
      </c>
      <c r="Q328" s="476">
        <f t="shared" si="713"/>
        <v>0.12688833104281369</v>
      </c>
      <c r="R328" s="473">
        <f t="shared" si="714"/>
        <v>118.4</v>
      </c>
      <c r="S328" s="475">
        <f t="shared" si="715"/>
        <v>115.25158322401657</v>
      </c>
      <c r="T328" s="475">
        <f t="shared" si="716"/>
        <v>118.52688833104281</v>
      </c>
      <c r="U328" s="475">
        <f t="shared" si="717"/>
        <v>-1.3474836046648346</v>
      </c>
      <c r="V328" s="475">
        <f t="shared" si="718"/>
        <v>-1.4010293955809543</v>
      </c>
      <c r="W328" s="472">
        <f t="shared" si="719"/>
        <v>-3.9819995244338489</v>
      </c>
      <c r="X328" s="477">
        <f t="shared" si="720"/>
        <v>128.66242038216561</v>
      </c>
      <c r="Y328" s="478">
        <f t="shared" ref="Y328:AA328" si="749">H328*$E328/1000</f>
        <v>4.0785987261146497</v>
      </c>
      <c r="Z328" s="478">
        <f t="shared" si="749"/>
        <v>2.7405095541401274</v>
      </c>
      <c r="AA328" s="478">
        <f t="shared" si="749"/>
        <v>4.3359235668789813</v>
      </c>
      <c r="AB328" s="478">
        <f t="shared" ref="AB328:AF328" si="750">L328*$E328/1000</f>
        <v>4.6447133757961785</v>
      </c>
      <c r="AC328" s="478">
        <f t="shared" si="750"/>
        <v>2.3545222929936309</v>
      </c>
      <c r="AD328" s="478">
        <f t="shared" si="750"/>
        <v>3.8598726114649679E-2</v>
      </c>
      <c r="AE328" s="478">
        <f t="shared" si="750"/>
        <v>0.38598726114649684</v>
      </c>
      <c r="AF328" s="478">
        <f t="shared" si="750"/>
        <v>0.70121019108280258</v>
      </c>
      <c r="AG328" s="479">
        <f t="shared" si="723"/>
        <v>5.6163183511155079</v>
      </c>
      <c r="AH328" s="480"/>
      <c r="AI328" s="459">
        <f t="shared" si="724"/>
        <v>233.65158322401658</v>
      </c>
      <c r="AJ328" s="301"/>
      <c r="AK328" s="301"/>
    </row>
    <row r="329" spans="1:37" ht="12.75" hidden="1" customHeight="1">
      <c r="A329" s="447">
        <v>326</v>
      </c>
      <c r="B329" s="460">
        <v>10</v>
      </c>
      <c r="C329" s="483">
        <v>21</v>
      </c>
      <c r="D329" s="472">
        <f>測定日数!I25</f>
        <v>28</v>
      </c>
      <c r="E329" s="473">
        <f>mm!I25</f>
        <v>181.3953488372093</v>
      </c>
      <c r="F329" s="474">
        <f>pH!I25</f>
        <v>4.2369231350585448</v>
      </c>
      <c r="G329" s="474">
        <f>EC!I25</f>
        <v>3.3264325529542917</v>
      </c>
      <c r="H329" s="475">
        <f>'SO4'!I25</f>
        <v>34.805545137224392</v>
      </c>
      <c r="I329" s="475">
        <f>'NO3'!I25</f>
        <v>13.41358051331741</v>
      </c>
      <c r="J329" s="475">
        <f>Cl!I25</f>
        <v>20.336140431939647</v>
      </c>
      <c r="K329" s="475">
        <f>H!I25</f>
        <v>57.953125746839156</v>
      </c>
      <c r="L329" s="475">
        <f>'NH4'!I25</f>
        <v>5.3902617069263208</v>
      </c>
      <c r="M329" s="475">
        <f>Na!I25</f>
        <v>7.1449838149595788</v>
      </c>
      <c r="N329" s="475">
        <f>K!I25</f>
        <v>0.12463899806295281</v>
      </c>
      <c r="O329" s="475">
        <f>Mg!I25</f>
        <v>1.37958567691294</v>
      </c>
      <c r="P329" s="472">
        <f>Ca!I25</f>
        <v>6.9898828457911382</v>
      </c>
      <c r="Q329" s="476">
        <f t="shared" si="713"/>
        <v>9.5575113012330362E-2</v>
      </c>
      <c r="R329" s="473">
        <f t="shared" si="714"/>
        <v>103.36081121970582</v>
      </c>
      <c r="S329" s="475">
        <f t="shared" si="715"/>
        <v>87.35194731219616</v>
      </c>
      <c r="T329" s="475">
        <f t="shared" si="716"/>
        <v>103.45638633271815</v>
      </c>
      <c r="U329" s="475">
        <f t="shared" si="717"/>
        <v>-8.394228068822013</v>
      </c>
      <c r="V329" s="475">
        <f t="shared" si="718"/>
        <v>-8.4401130248805725</v>
      </c>
      <c r="W329" s="472">
        <f t="shared" si="719"/>
        <v>-5.0068247088956266</v>
      </c>
      <c r="X329" s="477">
        <f t="shared" si="720"/>
        <v>181.3953488372093</v>
      </c>
      <c r="Y329" s="478">
        <f t="shared" ref="Y329:AA329" si="751">H329*$E329/1000</f>
        <v>6.3135640016360517</v>
      </c>
      <c r="Z329" s="478">
        <f t="shared" si="751"/>
        <v>2.4331611163692046</v>
      </c>
      <c r="AA329" s="478">
        <f t="shared" si="751"/>
        <v>3.6888812876541683</v>
      </c>
      <c r="AB329" s="478">
        <f t="shared" ref="AB329:AF329" si="752">L329*$E329/1000</f>
        <v>0.97776840265175125</v>
      </c>
      <c r="AC329" s="478">
        <f t="shared" si="752"/>
        <v>1.2960668315508073</v>
      </c>
      <c r="AD329" s="478">
        <f t="shared" si="752"/>
        <v>2.2608934532349578E-2</v>
      </c>
      <c r="AE329" s="478">
        <f t="shared" si="752"/>
        <v>0.25025042511444029</v>
      </c>
      <c r="AF329" s="478">
        <f t="shared" si="752"/>
        <v>1.2679322371435087</v>
      </c>
      <c r="AG329" s="479">
        <f t="shared" si="723"/>
        <v>10.512427461054543</v>
      </c>
      <c r="AH329" s="480"/>
      <c r="AI329" s="459">
        <f t="shared" si="724"/>
        <v>190.71275853190198</v>
      </c>
      <c r="AJ329" s="301"/>
      <c r="AK329" s="301"/>
    </row>
    <row r="330" spans="1:37" ht="12.75" hidden="1" customHeight="1">
      <c r="A330" s="447">
        <v>327</v>
      </c>
      <c r="B330" s="460">
        <v>10</v>
      </c>
      <c r="C330" s="483">
        <v>22</v>
      </c>
      <c r="D330" s="472">
        <f>測定日数!I26</f>
        <v>28</v>
      </c>
      <c r="E330" s="473">
        <f>mm!I26</f>
        <v>166</v>
      </c>
      <c r="F330" s="474">
        <f>pH!I26</f>
        <v>4.4400000000000004</v>
      </c>
      <c r="G330" s="474">
        <f>EC!I26</f>
        <v>2.44</v>
      </c>
      <c r="H330" s="475">
        <f>'SO4'!I26</f>
        <v>26.1</v>
      </c>
      <c r="I330" s="475">
        <f>'NO3'!I26</f>
        <v>16.399999999999999</v>
      </c>
      <c r="J330" s="475">
        <f>Cl!I26</f>
        <v>34.9</v>
      </c>
      <c r="K330" s="475">
        <f>H!I26</f>
        <v>36.307805477010106</v>
      </c>
      <c r="L330" s="475">
        <f>'NH4'!I26</f>
        <v>17.7</v>
      </c>
      <c r="M330" s="475">
        <f>Na!I26</f>
        <v>30.6</v>
      </c>
      <c r="N330" s="475">
        <f>K!I26</f>
        <v>3.5</v>
      </c>
      <c r="O330" s="475">
        <f>Mg!I26</f>
        <v>2.7</v>
      </c>
      <c r="P330" s="472">
        <f>Ca!I26</f>
        <v>3.5</v>
      </c>
      <c r="Q330" s="476">
        <f t="shared" si="713"/>
        <v>0.15255332758073556</v>
      </c>
      <c r="R330" s="473">
        <f t="shared" si="714"/>
        <v>103.5</v>
      </c>
      <c r="S330" s="475">
        <f t="shared" si="715"/>
        <v>100.50780547701012</v>
      </c>
      <c r="T330" s="475">
        <f t="shared" si="716"/>
        <v>103.65255332758073</v>
      </c>
      <c r="U330" s="475">
        <f t="shared" si="717"/>
        <v>-1.4667059017636808</v>
      </c>
      <c r="V330" s="475">
        <f t="shared" si="718"/>
        <v>-1.5403322510716002</v>
      </c>
      <c r="W330" s="472">
        <f t="shared" si="719"/>
        <v>0.21672105243307649</v>
      </c>
      <c r="X330" s="477">
        <f t="shared" si="720"/>
        <v>166</v>
      </c>
      <c r="Y330" s="478">
        <f t="shared" ref="Y330:AA330" si="753">H330*$E330/1000</f>
        <v>4.3326000000000002</v>
      </c>
      <c r="Z330" s="478">
        <f t="shared" si="753"/>
        <v>2.7223999999999995</v>
      </c>
      <c r="AA330" s="478">
        <f t="shared" si="753"/>
        <v>5.7933999999999992</v>
      </c>
      <c r="AB330" s="478">
        <f t="shared" ref="AB330:AF330" si="754">L330*$E330/1000</f>
        <v>2.9381999999999997</v>
      </c>
      <c r="AC330" s="478">
        <f t="shared" si="754"/>
        <v>5.0796000000000001</v>
      </c>
      <c r="AD330" s="478">
        <f t="shared" si="754"/>
        <v>0.58099999999999996</v>
      </c>
      <c r="AE330" s="478">
        <f t="shared" si="754"/>
        <v>0.44820000000000004</v>
      </c>
      <c r="AF330" s="478">
        <f t="shared" si="754"/>
        <v>0.58099999999999996</v>
      </c>
      <c r="AG330" s="479">
        <f t="shared" si="723"/>
        <v>6.0270957091836772</v>
      </c>
      <c r="AH330" s="480"/>
      <c r="AI330" s="459">
        <f t="shared" si="724"/>
        <v>204.00780547701012</v>
      </c>
      <c r="AJ330" s="301"/>
      <c r="AK330" s="301"/>
    </row>
    <row r="331" spans="1:37" ht="12.75" hidden="1" customHeight="1">
      <c r="A331" s="447">
        <v>328</v>
      </c>
      <c r="B331" s="460">
        <v>10</v>
      </c>
      <c r="C331" s="483">
        <v>23</v>
      </c>
      <c r="D331" s="472">
        <f>測定日数!I27</f>
        <v>28</v>
      </c>
      <c r="E331" s="473">
        <f>mm!I27</f>
        <v>172.26931040266751</v>
      </c>
      <c r="F331" s="474">
        <f>pH!I27</f>
        <v>4.3992357678761902</v>
      </c>
      <c r="G331" s="474">
        <f>EC!I27</f>
        <v>2.9346415373244645</v>
      </c>
      <c r="H331" s="475">
        <f>'SO4'!I27</f>
        <v>23.31389257053095</v>
      </c>
      <c r="I331" s="475">
        <f>'NO3'!I27</f>
        <v>14.626929376124041</v>
      </c>
      <c r="J331" s="475">
        <f>Cl!I27</f>
        <v>67.095374954262411</v>
      </c>
      <c r="K331" s="475">
        <f>H!I27</f>
        <v>39.880834026846223</v>
      </c>
      <c r="L331" s="475">
        <f>'NH4'!I27</f>
        <v>10.275883599392333</v>
      </c>
      <c r="M331" s="475">
        <f>Na!I27</f>
        <v>58.482077268081788</v>
      </c>
      <c r="N331" s="475">
        <f>K!I27</f>
        <v>2.725732151532164</v>
      </c>
      <c r="O331" s="475">
        <f>Mg!I27</f>
        <v>6.4731172003078052</v>
      </c>
      <c r="P331" s="472">
        <f>Ca!I27</f>
        <v>2.7516105999383349</v>
      </c>
      <c r="Q331" s="476">
        <f t="shared" si="713"/>
        <v>0.13888567473146102</v>
      </c>
      <c r="R331" s="473">
        <f t="shared" si="714"/>
        <v>128.35008947144834</v>
      </c>
      <c r="S331" s="475">
        <f t="shared" si="715"/>
        <v>129.81398264634481</v>
      </c>
      <c r="T331" s="475">
        <f t="shared" si="716"/>
        <v>128.4889751461798</v>
      </c>
      <c r="U331" s="475">
        <f t="shared" si="717"/>
        <v>0.5670398529461278</v>
      </c>
      <c r="V331" s="475">
        <f t="shared" si="718"/>
        <v>0.51296644509556633</v>
      </c>
      <c r="W331" s="472">
        <f t="shared" si="719"/>
        <v>-1.0327681055647679</v>
      </c>
      <c r="X331" s="477">
        <f t="shared" si="720"/>
        <v>172.26931040266751</v>
      </c>
      <c r="Y331" s="478">
        <f t="shared" ref="Y331:AA331" si="755">H331*$E331/1000</f>
        <v>4.0162681959272408</v>
      </c>
      <c r="Z331" s="478">
        <f t="shared" si="755"/>
        <v>2.5197710369334083</v>
      </c>
      <c r="AA331" s="478">
        <f t="shared" si="755"/>
        <v>11.558473974579195</v>
      </c>
      <c r="AB331" s="478">
        <f t="shared" ref="AB331:AF331" si="756">L331*$E331/1000</f>
        <v>1.7702193814453984</v>
      </c>
      <c r="AC331" s="478">
        <f t="shared" si="756"/>
        <v>10.074667121887968</v>
      </c>
      <c r="AD331" s="478">
        <f t="shared" si="756"/>
        <v>0.46955999808682514</v>
      </c>
      <c r="AE331" s="478">
        <f t="shared" si="756"/>
        <v>1.1151194362526715</v>
      </c>
      <c r="AF331" s="478">
        <f t="shared" si="756"/>
        <v>0.47401806054804718</v>
      </c>
      <c r="AG331" s="479">
        <f t="shared" si="723"/>
        <v>6.8702437760880368</v>
      </c>
      <c r="AH331" s="480"/>
      <c r="AI331" s="459">
        <f t="shared" si="724"/>
        <v>258.16407211779313</v>
      </c>
      <c r="AJ331" s="301"/>
      <c r="AK331" s="301"/>
    </row>
    <row r="332" spans="1:37" ht="12.75" hidden="1" customHeight="1">
      <c r="A332" s="447">
        <v>329</v>
      </c>
      <c r="B332" s="460">
        <v>10</v>
      </c>
      <c r="C332" s="483">
        <v>24</v>
      </c>
      <c r="D332" s="472">
        <f>測定日数!I28</f>
        <v>28</v>
      </c>
      <c r="E332" s="473">
        <f>mm!I28</f>
        <v>169.00063653723745</v>
      </c>
      <c r="F332" s="474">
        <f>pH!I28</f>
        <v>4.4245039763390466</v>
      </c>
      <c r="G332" s="474">
        <f>EC!I28</f>
        <v>2.481954802259887</v>
      </c>
      <c r="H332" s="475">
        <f>'SO4'!I28</f>
        <v>22.692973200600843</v>
      </c>
      <c r="I332" s="475">
        <f>'NO3'!I28</f>
        <v>14.06036508904007</v>
      </c>
      <c r="J332" s="475">
        <f>Cl!I28</f>
        <v>38.763383880641413</v>
      </c>
      <c r="K332" s="475">
        <f>H!I28</f>
        <v>37.626690720524046</v>
      </c>
      <c r="L332" s="475">
        <f>'NH4'!I28</f>
        <v>9.890137422175453</v>
      </c>
      <c r="M332" s="475">
        <f>Na!I28</f>
        <v>36.336112728943803</v>
      </c>
      <c r="N332" s="475">
        <f>K!I28</f>
        <v>2.2338780759171755</v>
      </c>
      <c r="O332" s="475">
        <f>Mg!I28</f>
        <v>3.9943270326195623</v>
      </c>
      <c r="P332" s="472">
        <f>Ca!I28</f>
        <v>2.1966424965511537</v>
      </c>
      <c r="Q332" s="476">
        <f t="shared" si="713"/>
        <v>0.14720605072108259</v>
      </c>
      <c r="R332" s="473">
        <f t="shared" si="714"/>
        <v>98.209695370883168</v>
      </c>
      <c r="S332" s="475">
        <f t="shared" si="715"/>
        <v>98.468758005901904</v>
      </c>
      <c r="T332" s="475">
        <f t="shared" si="716"/>
        <v>98.356901421604249</v>
      </c>
      <c r="U332" s="475">
        <f t="shared" si="717"/>
        <v>0.13171886933767948</v>
      </c>
      <c r="V332" s="475">
        <f t="shared" si="718"/>
        <v>5.6830285554741691E-2</v>
      </c>
      <c r="W332" s="472">
        <f t="shared" si="719"/>
        <v>-1.3632175311524743</v>
      </c>
      <c r="X332" s="477">
        <f t="shared" si="720"/>
        <v>169.00063653723745</v>
      </c>
      <c r="Y332" s="478">
        <f t="shared" ref="Y332:AA332" si="757">H332*$E332/1000</f>
        <v>3.8351269158240133</v>
      </c>
      <c r="Z332" s="478">
        <f t="shared" si="757"/>
        <v>2.3762106499937232</v>
      </c>
      <c r="AA332" s="478">
        <f t="shared" si="757"/>
        <v>6.5510365501656889</v>
      </c>
      <c r="AB332" s="478">
        <f t="shared" ref="AB332:AF332" si="758">L332*$E332/1000</f>
        <v>1.6714395197884044</v>
      </c>
      <c r="AC332" s="478">
        <f t="shared" si="758"/>
        <v>6.1408261804803184</v>
      </c>
      <c r="AD332" s="478">
        <f t="shared" si="758"/>
        <v>0.3775268167765819</v>
      </c>
      <c r="AE332" s="478">
        <f t="shared" si="758"/>
        <v>0.67504381105060085</v>
      </c>
      <c r="AF332" s="478">
        <f t="shared" si="758"/>
        <v>0.37123398016189141</v>
      </c>
      <c r="AG332" s="479">
        <f t="shared" si="723"/>
        <v>6.3589346825583295</v>
      </c>
      <c r="AH332" s="480"/>
      <c r="AI332" s="459">
        <f t="shared" si="724"/>
        <v>196.67845337678506</v>
      </c>
      <c r="AJ332" s="301"/>
      <c r="AK332" s="301"/>
    </row>
    <row r="333" spans="1:37" ht="12.75" hidden="1" customHeight="1">
      <c r="A333" s="447">
        <v>330</v>
      </c>
      <c r="B333" s="460">
        <v>10</v>
      </c>
      <c r="C333" s="483">
        <v>25</v>
      </c>
      <c r="D333" s="472">
        <f>測定日数!I29</f>
        <v>28</v>
      </c>
      <c r="E333" s="473">
        <f>mm!I29</f>
        <v>142.77070063694268</v>
      </c>
      <c r="F333" s="474">
        <f>pH!I29</f>
        <v>4.2300000000000004</v>
      </c>
      <c r="G333" s="474">
        <f>EC!I29</f>
        <v>3.3</v>
      </c>
      <c r="H333" s="475">
        <f>'SO4'!I29</f>
        <v>69.400000000000006</v>
      </c>
      <c r="I333" s="475">
        <f>'NO3'!I29</f>
        <v>17.899999999999999</v>
      </c>
      <c r="J333" s="475">
        <f>Cl!I29</f>
        <v>35.299999999999997</v>
      </c>
      <c r="K333" s="475">
        <f>H!I29</f>
        <v>58.884365535558842</v>
      </c>
      <c r="L333" s="475">
        <f>'NH4'!I29</f>
        <v>23.3</v>
      </c>
      <c r="M333" s="475">
        <f>Na!I29</f>
        <v>30.1</v>
      </c>
      <c r="N333" s="475">
        <f>K!I29</f>
        <v>1.4</v>
      </c>
      <c r="O333" s="475">
        <f>Mg!I29</f>
        <v>7.8</v>
      </c>
      <c r="P333" s="472">
        <f>Ca!I29</f>
        <v>8.5</v>
      </c>
      <c r="Q333" s="476">
        <f t="shared" si="713"/>
        <v>9.4063619303618923E-2</v>
      </c>
      <c r="R333" s="473">
        <f t="shared" si="714"/>
        <v>192</v>
      </c>
      <c r="S333" s="475">
        <f t="shared" si="715"/>
        <v>146.28436553555883</v>
      </c>
      <c r="T333" s="475">
        <f t="shared" si="716"/>
        <v>192.09406361930365</v>
      </c>
      <c r="U333" s="475">
        <f t="shared" si="717"/>
        <v>-13.513966095378343</v>
      </c>
      <c r="V333" s="475">
        <f t="shared" si="718"/>
        <v>-13.538007785590707</v>
      </c>
      <c r="W333" s="472">
        <f t="shared" si="719"/>
        <v>10.618329349201264</v>
      </c>
      <c r="X333" s="477">
        <f t="shared" si="720"/>
        <v>142.77070063694268</v>
      </c>
      <c r="Y333" s="478">
        <f t="shared" ref="Y333:AA333" si="759">H333*$E333/1000</f>
        <v>9.9082866242038232</v>
      </c>
      <c r="Z333" s="478">
        <f t="shared" si="759"/>
        <v>2.5555955414012739</v>
      </c>
      <c r="AA333" s="478">
        <f t="shared" si="759"/>
        <v>5.0398057324840764</v>
      </c>
      <c r="AB333" s="478">
        <f t="shared" ref="AB333:AF333" si="760">L333*$E333/1000</f>
        <v>3.3265573248407647</v>
      </c>
      <c r="AC333" s="478">
        <f t="shared" si="760"/>
        <v>4.297398089171975</v>
      </c>
      <c r="AD333" s="478">
        <f t="shared" si="760"/>
        <v>0.19987898089171974</v>
      </c>
      <c r="AE333" s="478">
        <f t="shared" si="760"/>
        <v>1.1136114649681528</v>
      </c>
      <c r="AF333" s="478">
        <f t="shared" si="760"/>
        <v>1.2135509554140129</v>
      </c>
      <c r="AG333" s="479">
        <f t="shared" si="723"/>
        <v>8.4069621240735763</v>
      </c>
      <c r="AH333" s="480"/>
      <c r="AI333" s="459">
        <f t="shared" si="724"/>
        <v>338.28436553555883</v>
      </c>
      <c r="AJ333" s="301"/>
      <c r="AK333" s="301"/>
    </row>
    <row r="334" spans="1:37" ht="12.75" hidden="1" customHeight="1">
      <c r="A334" s="447">
        <v>331</v>
      </c>
      <c r="B334" s="460">
        <v>10</v>
      </c>
      <c r="C334" s="483">
        <v>26</v>
      </c>
      <c r="D334" s="472">
        <f>測定日数!I30</f>
        <v>28</v>
      </c>
      <c r="E334" s="473">
        <f>mm!I30</f>
        <v>189.78357733927436</v>
      </c>
      <c r="F334" s="474">
        <f>pH!I30</f>
        <v>4.0999999999999996</v>
      </c>
      <c r="G334" s="474">
        <f>EC!I30</f>
        <v>3.8</v>
      </c>
      <c r="H334" s="475">
        <f>'SO4'!I30</f>
        <v>32.700000000000003</v>
      </c>
      <c r="I334" s="475">
        <f>'NO3'!I30</f>
        <v>17.899999999999999</v>
      </c>
      <c r="J334" s="475">
        <f>Cl!I30</f>
        <v>17.5</v>
      </c>
      <c r="K334" s="475">
        <f>H!I30</f>
        <v>79.432823472428254</v>
      </c>
      <c r="L334" s="475">
        <f>'NH4'!I30</f>
        <v>9.4</v>
      </c>
      <c r="M334" s="475">
        <f>Na!I30</f>
        <v>10.4</v>
      </c>
      <c r="N334" s="475">
        <f>K!I30</f>
        <v>2.2000000000000002</v>
      </c>
      <c r="O334" s="475">
        <f>Mg!I30</f>
        <v>1.3</v>
      </c>
      <c r="P334" s="472">
        <f>Ca!I30</f>
        <v>2.9</v>
      </c>
      <c r="Q334" s="476">
        <f t="shared" si="713"/>
        <v>6.9730324323603252E-2</v>
      </c>
      <c r="R334" s="473">
        <f t="shared" si="714"/>
        <v>100.8</v>
      </c>
      <c r="S334" s="475">
        <f t="shared" si="715"/>
        <v>109.83282347242827</v>
      </c>
      <c r="T334" s="475">
        <f t="shared" si="716"/>
        <v>100.8697303243236</v>
      </c>
      <c r="U334" s="475">
        <f t="shared" si="717"/>
        <v>4.2884215876309844</v>
      </c>
      <c r="V334" s="475">
        <f t="shared" si="718"/>
        <v>4.2539081689302467</v>
      </c>
      <c r="W334" s="472">
        <f t="shared" si="719"/>
        <v>-0.68383084328518784</v>
      </c>
      <c r="X334" s="477">
        <f t="shared" si="720"/>
        <v>189.78357733927436</v>
      </c>
      <c r="Y334" s="478">
        <f t="shared" ref="Y334:AA334" si="761">H334*$E334/1000</f>
        <v>6.2059229789942716</v>
      </c>
      <c r="Z334" s="478">
        <f t="shared" si="761"/>
        <v>3.3971260343730108</v>
      </c>
      <c r="AA334" s="478">
        <f t="shared" si="761"/>
        <v>3.3212126034373015</v>
      </c>
      <c r="AB334" s="478">
        <f t="shared" ref="AB334:AF334" si="762">L334*$E334/1000</f>
        <v>1.783965626989179</v>
      </c>
      <c r="AC334" s="478">
        <f t="shared" si="762"/>
        <v>1.9737492043284532</v>
      </c>
      <c r="AD334" s="478">
        <f t="shared" si="762"/>
        <v>0.41752387014640363</v>
      </c>
      <c r="AE334" s="478">
        <f t="shared" si="762"/>
        <v>0.24671865054105666</v>
      </c>
      <c r="AF334" s="478">
        <f t="shared" si="762"/>
        <v>0.55037237428389563</v>
      </c>
      <c r="AG334" s="479">
        <f t="shared" si="723"/>
        <v>15.075045396756515</v>
      </c>
      <c r="AH334" s="480"/>
      <c r="AI334" s="459">
        <f t="shared" si="724"/>
        <v>210.63282347242827</v>
      </c>
      <c r="AJ334" s="301"/>
      <c r="AK334" s="301"/>
    </row>
    <row r="335" spans="1:37" ht="12.75" hidden="1" customHeight="1">
      <c r="A335" s="447">
        <v>332</v>
      </c>
      <c r="B335" s="460">
        <v>10</v>
      </c>
      <c r="C335" s="483">
        <v>27</v>
      </c>
      <c r="D335" s="472">
        <f>測定日数!I31</f>
        <v>28</v>
      </c>
      <c r="E335" s="473">
        <f>mm!I31</f>
        <v>127.86624203821657</v>
      </c>
      <c r="F335" s="474">
        <f>pH!I31</f>
        <v>4.1724934539111116</v>
      </c>
      <c r="G335" s="474">
        <f>EC!I31</f>
        <v>3.1883312577833127</v>
      </c>
      <c r="H335" s="475">
        <f>'SO4'!I31</f>
        <v>32.871606475716071</v>
      </c>
      <c r="I335" s="475">
        <f>'NO3'!I31</f>
        <v>13.775716064757161</v>
      </c>
      <c r="J335" s="475">
        <f>Cl!I31</f>
        <v>28.302739726027394</v>
      </c>
      <c r="K335" s="475">
        <f>H!I31</f>
        <v>67.221244124405445</v>
      </c>
      <c r="L335" s="475">
        <f>'NH4'!I31</f>
        <v>9.8093399750934012</v>
      </c>
      <c r="M335" s="475">
        <f>Na!I31</f>
        <v>16.910834371108344</v>
      </c>
      <c r="N335" s="475">
        <f>K!I31</f>
        <v>2.0974346201743463</v>
      </c>
      <c r="O335" s="475">
        <f>Mg!I31</f>
        <v>2.262764632627646</v>
      </c>
      <c r="P335" s="472">
        <f>Ca!I31</f>
        <v>3.0699875466998758</v>
      </c>
      <c r="Q335" s="476">
        <f t="shared" si="713"/>
        <v>8.2397709456570364E-2</v>
      </c>
      <c r="R335" s="473">
        <f t="shared" si="714"/>
        <v>107.8216687422167</v>
      </c>
      <c r="S335" s="475">
        <f t="shared" si="715"/>
        <v>106.70435744943657</v>
      </c>
      <c r="T335" s="475">
        <f t="shared" si="716"/>
        <v>107.90406645167326</v>
      </c>
      <c r="U335" s="475">
        <f t="shared" si="717"/>
        <v>-0.52082785134049248</v>
      </c>
      <c r="V335" s="475">
        <f t="shared" si="718"/>
        <v>-0.55902232560521747</v>
      </c>
      <c r="W335" s="472">
        <f t="shared" si="719"/>
        <v>3.5669245050205545</v>
      </c>
      <c r="X335" s="477">
        <f t="shared" si="720"/>
        <v>127.86624203821657</v>
      </c>
      <c r="Y335" s="478">
        <f t="shared" ref="Y335:AA335" si="763">H335*$E335/1000</f>
        <v>4.2031687898089185</v>
      </c>
      <c r="Z335" s="478">
        <f t="shared" si="763"/>
        <v>1.7614490445859874</v>
      </c>
      <c r="AA335" s="478">
        <f t="shared" si="763"/>
        <v>3.6189649681528659</v>
      </c>
      <c r="AB335" s="478">
        <f t="shared" ref="AB335:AF335" si="764">L335*$E335/1000</f>
        <v>1.2542834394904463</v>
      </c>
      <c r="AC335" s="478">
        <f t="shared" si="764"/>
        <v>2.1623248407643314</v>
      </c>
      <c r="AD335" s="478">
        <f t="shared" si="764"/>
        <v>0.26819108280254778</v>
      </c>
      <c r="AE335" s="478">
        <f t="shared" si="764"/>
        <v>0.28933121019108277</v>
      </c>
      <c r="AF335" s="478">
        <f t="shared" si="764"/>
        <v>0.39254777070063701</v>
      </c>
      <c r="AG335" s="479">
        <f t="shared" si="723"/>
        <v>8.5953278713212686</v>
      </c>
      <c r="AH335" s="480"/>
      <c r="AI335" s="459">
        <f t="shared" si="724"/>
        <v>214.52602619165327</v>
      </c>
      <c r="AJ335" s="301"/>
      <c r="AK335" s="301"/>
    </row>
    <row r="336" spans="1:37" ht="12.75" hidden="1" customHeight="1">
      <c r="A336" s="447">
        <v>333</v>
      </c>
      <c r="B336" s="460">
        <v>10</v>
      </c>
      <c r="C336" s="483">
        <v>28</v>
      </c>
      <c r="D336" s="472">
        <f>測定日数!I32</f>
        <v>28</v>
      </c>
      <c r="E336" s="473">
        <f>mm!I32</f>
        <v>173.88535031847135</v>
      </c>
      <c r="F336" s="474">
        <f>pH!I32</f>
        <v>4.0199999999999996</v>
      </c>
      <c r="G336" s="474">
        <f>EC!I32</f>
        <v>5.69</v>
      </c>
      <c r="H336" s="475">
        <f>'SO4'!I32</f>
        <v>54.72</v>
      </c>
      <c r="I336" s="475">
        <f>'NO3'!I32</f>
        <v>32.520000000000003</v>
      </c>
      <c r="J336" s="475">
        <f>Cl!I32</f>
        <v>52.96</v>
      </c>
      <c r="K336" s="475">
        <f>H!I32</f>
        <v>95.49925860214374</v>
      </c>
      <c r="L336" s="475">
        <f>'NH4'!I32</f>
        <v>60.19</v>
      </c>
      <c r="M336" s="475">
        <f>Na!I32</f>
        <v>42.37</v>
      </c>
      <c r="N336" s="475">
        <f>K!I32</f>
        <v>2.0099999999999998</v>
      </c>
      <c r="O336" s="475">
        <f>Mg!I32</f>
        <v>6.0549999999999997</v>
      </c>
      <c r="P336" s="472">
        <f>Ca!I32</f>
        <v>7.4249999999999998</v>
      </c>
      <c r="Q336" s="476">
        <f t="shared" si="713"/>
        <v>5.7999157519612536E-2</v>
      </c>
      <c r="R336" s="473">
        <f t="shared" si="714"/>
        <v>194.92000000000002</v>
      </c>
      <c r="S336" s="475">
        <f t="shared" si="715"/>
        <v>227.02925860214378</v>
      </c>
      <c r="T336" s="475">
        <f t="shared" si="716"/>
        <v>194.97799915751963</v>
      </c>
      <c r="U336" s="475">
        <f t="shared" si="717"/>
        <v>7.6097440503905727</v>
      </c>
      <c r="V336" s="475">
        <f t="shared" si="718"/>
        <v>7.5949545547573507</v>
      </c>
      <c r="W336" s="472">
        <f t="shared" si="719"/>
        <v>-0.13617046779818548</v>
      </c>
      <c r="X336" s="477">
        <f t="shared" si="720"/>
        <v>173.88535031847135</v>
      </c>
      <c r="Y336" s="478">
        <f t="shared" ref="Y336:AA336" si="765">H336*$E336/1000</f>
        <v>9.5150063694267519</v>
      </c>
      <c r="Z336" s="478">
        <f t="shared" si="765"/>
        <v>5.6547515923566891</v>
      </c>
      <c r="AA336" s="478">
        <f t="shared" si="765"/>
        <v>9.2089681528662428</v>
      </c>
      <c r="AB336" s="478">
        <f t="shared" ref="AB336:AF336" si="766">L336*$E336/1000</f>
        <v>10.46615923566879</v>
      </c>
      <c r="AC336" s="478">
        <f t="shared" si="766"/>
        <v>7.3675222929936304</v>
      </c>
      <c r="AD336" s="478">
        <f t="shared" si="766"/>
        <v>0.34950955414012735</v>
      </c>
      <c r="AE336" s="478">
        <f t="shared" si="766"/>
        <v>1.0528757961783439</v>
      </c>
      <c r="AF336" s="478">
        <f t="shared" si="766"/>
        <v>1.2910987261146496</v>
      </c>
      <c r="AG336" s="479">
        <f t="shared" si="723"/>
        <v>16.605922037188055</v>
      </c>
      <c r="AH336" s="480"/>
      <c r="AI336" s="459">
        <f t="shared" si="724"/>
        <v>421.9492586021438</v>
      </c>
      <c r="AJ336" s="301"/>
      <c r="AK336" s="301"/>
    </row>
    <row r="337" spans="1:37" ht="12.75" hidden="1" customHeight="1">
      <c r="A337" s="447">
        <v>334</v>
      </c>
      <c r="B337" s="460">
        <v>10</v>
      </c>
      <c r="C337" s="483">
        <v>29</v>
      </c>
      <c r="D337" s="472">
        <f>測定日数!I33</f>
        <v>28</v>
      </c>
      <c r="E337" s="473">
        <f>mm!I33</f>
        <v>128.28266751551809</v>
      </c>
      <c r="F337" s="474">
        <f>pH!I33</f>
        <v>4.1491934980426297</v>
      </c>
      <c r="G337" s="474">
        <f>EC!I33</f>
        <v>4.055732009925558</v>
      </c>
      <c r="H337" s="475">
        <f>'SO4'!I33</f>
        <v>44.564268920014314</v>
      </c>
      <c r="I337" s="475">
        <f>'NO3'!I33</f>
        <v>16.404141971818362</v>
      </c>
      <c r="J337" s="475">
        <f>Cl!I33</f>
        <v>25.616760054177583</v>
      </c>
      <c r="K337" s="475">
        <f>H!I33</f>
        <v>70.926168905306824</v>
      </c>
      <c r="L337" s="475">
        <f>'NH4'!I33</f>
        <v>12.949167276468614</v>
      </c>
      <c r="M337" s="475">
        <f>Na!I33</f>
        <v>8.5420512892531093</v>
      </c>
      <c r="N337" s="475">
        <f>K!I33</f>
        <v>0.80470639005413358</v>
      </c>
      <c r="O337" s="475">
        <f>Mg!I33</f>
        <v>1.9179201258054301</v>
      </c>
      <c r="P337" s="472">
        <f>Ca!I33</f>
        <v>2.6156124475614524</v>
      </c>
      <c r="Q337" s="476">
        <f t="shared" si="713"/>
        <v>7.809355317170559E-2</v>
      </c>
      <c r="R337" s="473">
        <f t="shared" si="714"/>
        <v>131.14943986602458</v>
      </c>
      <c r="S337" s="475">
        <f t="shared" si="715"/>
        <v>102.28915900781642</v>
      </c>
      <c r="T337" s="475">
        <f t="shared" si="716"/>
        <v>131.22753341919628</v>
      </c>
      <c r="U337" s="475">
        <f t="shared" si="717"/>
        <v>-12.363114325324297</v>
      </c>
      <c r="V337" s="475">
        <f t="shared" si="718"/>
        <v>-12.392422190728293</v>
      </c>
      <c r="W337" s="472">
        <f t="shared" si="719"/>
        <v>-4.5640975586813255</v>
      </c>
      <c r="X337" s="477">
        <f t="shared" si="720"/>
        <v>128.28266751551809</v>
      </c>
      <c r="Y337" s="478">
        <f t="shared" ref="Y337:AA337" si="767">H337*$E337/1000</f>
        <v>5.716823292938332</v>
      </c>
      <c r="Z337" s="478">
        <f t="shared" si="767"/>
        <v>2.1043670904481302</v>
      </c>
      <c r="AA337" s="478">
        <f t="shared" si="767"/>
        <v>3.2861863128548681</v>
      </c>
      <c r="AB337" s="478">
        <f t="shared" ref="AB337:AF337" si="768">L337*$E337/1000</f>
        <v>1.6611537203300502</v>
      </c>
      <c r="AC337" s="478">
        <f t="shared" si="768"/>
        <v>1.0957971254397592</v>
      </c>
      <c r="AD337" s="478">
        <f t="shared" si="768"/>
        <v>0.10322988228292722</v>
      </c>
      <c r="AE337" s="478">
        <f t="shared" si="768"/>
        <v>0.24603590982001861</v>
      </c>
      <c r="AF337" s="478">
        <f t="shared" si="768"/>
        <v>0.33553774195997632</v>
      </c>
      <c r="AG337" s="479">
        <f t="shared" si="723"/>
        <v>9.0985981438289532</v>
      </c>
      <c r="AH337" s="480"/>
      <c r="AI337" s="459">
        <f t="shared" si="724"/>
        <v>233.43859887384099</v>
      </c>
      <c r="AJ337" s="301"/>
      <c r="AK337" s="301"/>
    </row>
    <row r="338" spans="1:37" ht="12.75" hidden="1" customHeight="1">
      <c r="A338" s="447">
        <v>335</v>
      </c>
      <c r="B338" s="460">
        <v>10</v>
      </c>
      <c r="C338" s="483">
        <v>30</v>
      </c>
      <c r="D338" s="472">
        <f>測定日数!I34</f>
        <v>28</v>
      </c>
      <c r="E338" s="473">
        <f>mm!I34</f>
        <v>157.16560509554139</v>
      </c>
      <c r="F338" s="474">
        <f>pH!I34</f>
        <v>4.3899999999999997</v>
      </c>
      <c r="G338" s="474">
        <f>EC!I34</f>
        <v>3.21</v>
      </c>
      <c r="H338" s="475">
        <f>'SO4'!I34</f>
        <v>30.02</v>
      </c>
      <c r="I338" s="475">
        <f>'NO3'!I34</f>
        <v>18.68</v>
      </c>
      <c r="J338" s="475">
        <f>Cl!I34</f>
        <v>11.25</v>
      </c>
      <c r="K338" s="475">
        <f>H!I34</f>
        <v>40.738027780411315</v>
      </c>
      <c r="L338" s="475">
        <f>'NH4'!I34</f>
        <v>15.92</v>
      </c>
      <c r="M338" s="475">
        <f>Na!I34</f>
        <v>7.92</v>
      </c>
      <c r="N338" s="475">
        <f>K!I34</f>
        <v>0.5</v>
      </c>
      <c r="O338" s="475">
        <f>Mg!I34</f>
        <v>1.1000000000000001</v>
      </c>
      <c r="P338" s="472">
        <f>Ca!I34</f>
        <v>1.36</v>
      </c>
      <c r="Q338" s="476">
        <f t="shared" si="713"/>
        <v>0.13596329632175494</v>
      </c>
      <c r="R338" s="473">
        <f t="shared" si="714"/>
        <v>89.97</v>
      </c>
      <c r="S338" s="475">
        <f t="shared" si="715"/>
        <v>69.998027780411306</v>
      </c>
      <c r="T338" s="475">
        <f t="shared" si="716"/>
        <v>90.105963296321761</v>
      </c>
      <c r="U338" s="475">
        <f t="shared" si="717"/>
        <v>-12.484977464999625</v>
      </c>
      <c r="V338" s="475">
        <f t="shared" si="718"/>
        <v>-12.559296854925572</v>
      </c>
      <c r="W338" s="472">
        <f t="shared" si="719"/>
        <v>-16.247779561544448</v>
      </c>
      <c r="X338" s="477">
        <f t="shared" si="720"/>
        <v>157.16560509554139</v>
      </c>
      <c r="Y338" s="478">
        <f t="shared" ref="Y338:AA338" si="769">H338*$E338/1000</f>
        <v>4.7181114649681524</v>
      </c>
      <c r="Z338" s="478">
        <f t="shared" si="769"/>
        <v>2.9358535031847133</v>
      </c>
      <c r="AA338" s="478">
        <f t="shared" si="769"/>
        <v>1.7681130573248407</v>
      </c>
      <c r="AB338" s="478">
        <f t="shared" ref="AB338:AF338" si="770">L338*$E338/1000</f>
        <v>2.5020764331210188</v>
      </c>
      <c r="AC338" s="478">
        <f t="shared" si="770"/>
        <v>1.2447515923566876</v>
      </c>
      <c r="AD338" s="478">
        <f t="shared" si="770"/>
        <v>7.8582802547770697E-2</v>
      </c>
      <c r="AE338" s="478">
        <f t="shared" si="770"/>
        <v>0.17288216560509553</v>
      </c>
      <c r="AF338" s="478">
        <f t="shared" si="770"/>
        <v>0.21374522292993631</v>
      </c>
      <c r="AG338" s="479">
        <f t="shared" si="723"/>
        <v>6.4026167865073198</v>
      </c>
      <c r="AH338" s="480"/>
      <c r="AI338" s="459">
        <f t="shared" si="724"/>
        <v>159.96802778041132</v>
      </c>
      <c r="AJ338" s="301"/>
      <c r="AK338" s="301"/>
    </row>
    <row r="339" spans="1:37" ht="12.75" hidden="1" customHeight="1">
      <c r="A339" s="447">
        <v>336</v>
      </c>
      <c r="B339" s="460">
        <v>10</v>
      </c>
      <c r="C339" s="483">
        <v>31</v>
      </c>
      <c r="D339" s="472">
        <f>測定日数!I35</f>
        <v>28</v>
      </c>
      <c r="E339" s="473">
        <f>mm!I35</f>
        <v>88.13333333333334</v>
      </c>
      <c r="F339" s="474">
        <f>pH!I35</f>
        <v>4.3</v>
      </c>
      <c r="G339" s="474">
        <f>EC!I35</f>
        <v>2.8</v>
      </c>
      <c r="H339" s="475">
        <f>'SO4'!I35</f>
        <v>27.4</v>
      </c>
      <c r="I339" s="475">
        <f>'NO3'!I35</f>
        <v>24.2</v>
      </c>
      <c r="J339" s="475">
        <f>Cl!I35</f>
        <v>20.9</v>
      </c>
      <c r="K339" s="475">
        <f>H!I35</f>
        <v>50.118723362727259</v>
      </c>
      <c r="L339" s="475">
        <f>'NH4'!I35</f>
        <v>8.4</v>
      </c>
      <c r="M339" s="475">
        <f>Na!I35</f>
        <v>16.7</v>
      </c>
      <c r="N339" s="475">
        <f>K!I35</f>
        <v>2.7</v>
      </c>
      <c r="O339" s="475">
        <f>Mg!I35</f>
        <v>0.6</v>
      </c>
      <c r="P339" s="472">
        <f>Ca!I35</f>
        <v>2.5</v>
      </c>
      <c r="Q339" s="476">
        <f t="shared" si="713"/>
        <v>0.11051511632858448</v>
      </c>
      <c r="R339" s="473">
        <f t="shared" si="714"/>
        <v>99.9</v>
      </c>
      <c r="S339" s="475">
        <f t="shared" si="715"/>
        <v>84.118723362727252</v>
      </c>
      <c r="T339" s="475">
        <f t="shared" si="716"/>
        <v>100.01051511632858</v>
      </c>
      <c r="U339" s="475">
        <f t="shared" si="717"/>
        <v>-8.5759081189611326</v>
      </c>
      <c r="V339" s="475">
        <f t="shared" si="718"/>
        <v>-8.6307812300049083</v>
      </c>
      <c r="W339" s="472">
        <f t="shared" si="719"/>
        <v>-1.3556910822269543</v>
      </c>
      <c r="X339" s="477">
        <f t="shared" si="720"/>
        <v>88.13333333333334</v>
      </c>
      <c r="Y339" s="478">
        <f t="shared" ref="Y339:AA339" si="771">H339*$E339/1000</f>
        <v>2.4148533333333333</v>
      </c>
      <c r="Z339" s="478">
        <f t="shared" si="771"/>
        <v>2.1328266666666669</v>
      </c>
      <c r="AA339" s="478">
        <f t="shared" si="771"/>
        <v>1.8419866666666667</v>
      </c>
      <c r="AB339" s="478">
        <f t="shared" ref="AB339:AF339" si="772">L339*$E339/1000</f>
        <v>0.74032000000000009</v>
      </c>
      <c r="AC339" s="478">
        <f t="shared" si="772"/>
        <v>1.4718266666666668</v>
      </c>
      <c r="AD339" s="478">
        <f t="shared" si="772"/>
        <v>0.23796000000000003</v>
      </c>
      <c r="AE339" s="478">
        <f t="shared" si="772"/>
        <v>5.2880000000000003E-2</v>
      </c>
      <c r="AF339" s="478">
        <f t="shared" si="772"/>
        <v>0.22033333333333335</v>
      </c>
      <c r="AG339" s="479">
        <f t="shared" si="723"/>
        <v>4.4171301523683626</v>
      </c>
      <c r="AH339" s="480"/>
      <c r="AI339" s="459">
        <f t="shared" si="724"/>
        <v>184.01872336272726</v>
      </c>
      <c r="AJ339" s="301"/>
      <c r="AK339" s="301"/>
    </row>
    <row r="340" spans="1:37" ht="12.75" hidden="1" customHeight="1">
      <c r="A340" s="447">
        <v>337</v>
      </c>
      <c r="B340" s="460">
        <v>10</v>
      </c>
      <c r="C340" s="483">
        <v>32</v>
      </c>
      <c r="D340" s="472">
        <f>測定日数!I36</f>
        <v>28</v>
      </c>
      <c r="E340" s="473">
        <f>mm!I36</f>
        <v>136.01910828025478</v>
      </c>
      <c r="F340" s="474">
        <f>pH!I36</f>
        <v>4.2863254085672446</v>
      </c>
      <c r="G340" s="474">
        <f>EC!I36</f>
        <v>2.6450362912666825</v>
      </c>
      <c r="H340" s="475">
        <f>'SO4'!I36</f>
        <v>22.713584640599393</v>
      </c>
      <c r="I340" s="475">
        <f>'NO3'!I36</f>
        <v>15.877295715289158</v>
      </c>
      <c r="J340" s="475">
        <f>Cl!I36</f>
        <v>11.62283306017326</v>
      </c>
      <c r="K340" s="475">
        <f>H!I36</f>
        <v>51.721914429098021</v>
      </c>
      <c r="L340" s="475">
        <f>'NH4'!I36</f>
        <v>10.689946148442989</v>
      </c>
      <c r="M340" s="475">
        <f>Na!I36</f>
        <v>8.6587684383048487</v>
      </c>
      <c r="N340" s="475">
        <f>K!I36</f>
        <v>0.24362444392413954</v>
      </c>
      <c r="O340" s="475">
        <f>Mg!I36</f>
        <v>1.1093537813158512</v>
      </c>
      <c r="P340" s="472">
        <f>Ca!I36</f>
        <v>1.812238351674081</v>
      </c>
      <c r="Q340" s="476">
        <f t="shared" si="713"/>
        <v>0.10708955002554688</v>
      </c>
      <c r="R340" s="473">
        <f t="shared" si="714"/>
        <v>72.927298056661201</v>
      </c>
      <c r="S340" s="475">
        <f t="shared" si="715"/>
        <v>77.157437725749844</v>
      </c>
      <c r="T340" s="475">
        <f t="shared" si="716"/>
        <v>73.034387606686749</v>
      </c>
      <c r="U340" s="475">
        <f t="shared" si="717"/>
        <v>2.8185009268506764</v>
      </c>
      <c r="V340" s="475">
        <f t="shared" si="718"/>
        <v>2.7451894335374649</v>
      </c>
      <c r="W340" s="472">
        <f t="shared" si="719"/>
        <v>-2.1917107673525384</v>
      </c>
      <c r="X340" s="477">
        <f t="shared" si="720"/>
        <v>136.01910828025478</v>
      </c>
      <c r="Y340" s="478">
        <f t="shared" ref="Y340:AA340" si="773">H340*$E340/1000</f>
        <v>3.0894815286624207</v>
      </c>
      <c r="Z340" s="478">
        <f t="shared" si="773"/>
        <v>2.1596156050955413</v>
      </c>
      <c r="AA340" s="478">
        <f t="shared" si="773"/>
        <v>1.5809273885350317</v>
      </c>
      <c r="AB340" s="478">
        <f t="shared" ref="AB340:AF340" si="774">L340*$E340/1000</f>
        <v>1.4540369426751594</v>
      </c>
      <c r="AC340" s="478">
        <f t="shared" si="774"/>
        <v>1.1777579617834399</v>
      </c>
      <c r="AD340" s="478">
        <f t="shared" si="774"/>
        <v>3.3137579617834395E-2</v>
      </c>
      <c r="AE340" s="478">
        <f t="shared" si="774"/>
        <v>0.15089331210191084</v>
      </c>
      <c r="AF340" s="478">
        <f t="shared" si="774"/>
        <v>0.24649904458598726</v>
      </c>
      <c r="AG340" s="479">
        <f t="shared" si="723"/>
        <v>7.0351686791935562</v>
      </c>
      <c r="AH340" s="480"/>
      <c r="AI340" s="459">
        <f t="shared" si="724"/>
        <v>150.08473578241103</v>
      </c>
      <c r="AJ340" s="301"/>
      <c r="AK340" s="301"/>
    </row>
    <row r="341" spans="1:37" ht="12.75" hidden="1" customHeight="1">
      <c r="A341" s="447">
        <v>338</v>
      </c>
      <c r="B341" s="460">
        <v>10</v>
      </c>
      <c r="C341" s="483">
        <v>33</v>
      </c>
      <c r="D341" s="472">
        <f>測定日数!I37</f>
        <v>28</v>
      </c>
      <c r="E341" s="473">
        <f>mm!I37</f>
        <v>107.80254777070064</v>
      </c>
      <c r="F341" s="474">
        <f>pH!I37</f>
        <v>4.4760180454200693</v>
      </c>
      <c r="G341" s="474">
        <f>EC!I37</f>
        <v>1.8501181683899557</v>
      </c>
      <c r="H341" s="475">
        <f>'SO4'!I37</f>
        <v>19.628457226542615</v>
      </c>
      <c r="I341" s="475">
        <f>'NO3'!I37</f>
        <v>15.858318379802439</v>
      </c>
      <c r="J341" s="475">
        <f>Cl!I37</f>
        <v>13.82944802907763</v>
      </c>
      <c r="K341" s="475">
        <f>H!I37</f>
        <v>33.418115413797985</v>
      </c>
      <c r="L341" s="475">
        <f>'NH4'!I37</f>
        <v>13.480557430016026</v>
      </c>
      <c r="M341" s="475">
        <f>Na!I37</f>
        <v>3.0749995341883287</v>
      </c>
      <c r="N341" s="475">
        <f>K!I37</f>
        <v>0</v>
      </c>
      <c r="O341" s="475">
        <f>Mg!I37</f>
        <v>0</v>
      </c>
      <c r="P341" s="472">
        <f>Ca!I37</f>
        <v>0.37443576657615346</v>
      </c>
      <c r="Q341" s="476">
        <f t="shared" si="713"/>
        <v>0.16574473078709295</v>
      </c>
      <c r="R341" s="473">
        <f t="shared" si="714"/>
        <v>68.94468086196531</v>
      </c>
      <c r="S341" s="475">
        <f t="shared" si="715"/>
        <v>50.722543911154652</v>
      </c>
      <c r="T341" s="475">
        <f t="shared" si="716"/>
        <v>69.110425592752392</v>
      </c>
      <c r="U341" s="475">
        <f t="shared" si="717"/>
        <v>-15.227341475795447</v>
      </c>
      <c r="V341" s="475">
        <f t="shared" si="718"/>
        <v>-15.344593193109699</v>
      </c>
      <c r="W341" s="472">
        <f t="shared" si="719"/>
        <v>-0.80529007058296043</v>
      </c>
      <c r="X341" s="477">
        <f t="shared" si="720"/>
        <v>107.80254777070064</v>
      </c>
      <c r="Y341" s="478">
        <f t="shared" ref="Y341:AA341" si="775">H341*$E341/1000</f>
        <v>2.1159976978295143</v>
      </c>
      <c r="Z341" s="478">
        <f t="shared" si="775"/>
        <v>1.7095671247016324</v>
      </c>
      <c r="AA341" s="478">
        <f t="shared" si="775"/>
        <v>1.490849731797063</v>
      </c>
      <c r="AB341" s="478">
        <f t="shared" ref="AB341:AF341" si="776">L341*$E341/1000</f>
        <v>1.453238436324976</v>
      </c>
      <c r="AC341" s="478">
        <f t="shared" si="776"/>
        <v>0.33149278417921957</v>
      </c>
      <c r="AD341" s="478">
        <f t="shared" si="776"/>
        <v>0</v>
      </c>
      <c r="AE341" s="478">
        <f t="shared" si="776"/>
        <v>0</v>
      </c>
      <c r="AF341" s="478">
        <f t="shared" si="776"/>
        <v>4.0365129613384697E-2</v>
      </c>
      <c r="AG341" s="479">
        <f t="shared" si="723"/>
        <v>3.6025579833027446</v>
      </c>
      <c r="AH341" s="480"/>
      <c r="AI341" s="459">
        <f t="shared" si="724"/>
        <v>119.66722477311995</v>
      </c>
      <c r="AJ341" s="301"/>
      <c r="AK341" s="301"/>
    </row>
    <row r="342" spans="1:37" ht="12.75" hidden="1" customHeight="1">
      <c r="A342" s="447">
        <v>339</v>
      </c>
      <c r="B342" s="460">
        <v>10</v>
      </c>
      <c r="C342" s="483">
        <v>34</v>
      </c>
      <c r="D342" s="472">
        <f>測定日数!I38</f>
        <v>28</v>
      </c>
      <c r="E342" s="473">
        <f>mm!I38</f>
        <v>185.48695098663273</v>
      </c>
      <c r="F342" s="474">
        <f>pH!I38</f>
        <v>4.5999999999999996</v>
      </c>
      <c r="G342" s="474">
        <f>EC!I38</f>
        <v>1.46</v>
      </c>
      <c r="H342" s="475">
        <f>'SO4'!I38</f>
        <v>12.7</v>
      </c>
      <c r="I342" s="475">
        <f>'NO3'!I38</f>
        <v>9.64</v>
      </c>
      <c r="J342" s="475">
        <f>Cl!I38</f>
        <v>11.5</v>
      </c>
      <c r="K342" s="475">
        <f>H!I38</f>
        <v>25.118864315095834</v>
      </c>
      <c r="L342" s="475">
        <f>'NH4'!I38</f>
        <v>3.66</v>
      </c>
      <c r="M342" s="475">
        <f>Na!I38</f>
        <v>5.99</v>
      </c>
      <c r="N342" s="475">
        <f>K!I38</f>
        <v>0.42199999999999999</v>
      </c>
      <c r="O342" s="475">
        <f>Mg!I38</f>
        <v>0.90600000000000003</v>
      </c>
      <c r="P342" s="472">
        <f>Ca!I38</f>
        <v>3.53</v>
      </c>
      <c r="Q342" s="476">
        <f t="shared" si="713"/>
        <v>0.22050664684482638</v>
      </c>
      <c r="R342" s="473">
        <f t="shared" si="714"/>
        <v>46.540000000000006</v>
      </c>
      <c r="S342" s="475">
        <f t="shared" si="715"/>
        <v>44.06286431509583</v>
      </c>
      <c r="T342" s="475">
        <f t="shared" si="716"/>
        <v>46.760506646844831</v>
      </c>
      <c r="U342" s="475">
        <f t="shared" si="717"/>
        <v>-2.7340589104217177</v>
      </c>
      <c r="V342" s="475">
        <f t="shared" si="718"/>
        <v>-2.9702072309994341</v>
      </c>
      <c r="W342" s="472">
        <f t="shared" si="719"/>
        <v>-3.9084137397687857</v>
      </c>
      <c r="X342" s="477">
        <f t="shared" si="720"/>
        <v>185.48695098663273</v>
      </c>
      <c r="Y342" s="478">
        <f t="shared" ref="Y342:AA342" si="777">H342*$E342/1000</f>
        <v>2.3556842775302358</v>
      </c>
      <c r="Z342" s="478">
        <f t="shared" si="777"/>
        <v>1.7880942075111397</v>
      </c>
      <c r="AA342" s="478">
        <f t="shared" si="777"/>
        <v>2.1330999363462766</v>
      </c>
      <c r="AB342" s="478">
        <f t="shared" ref="AB342:AF342" si="778">L342*$E342/1000</f>
        <v>0.67888224061107583</v>
      </c>
      <c r="AC342" s="478">
        <f t="shared" si="778"/>
        <v>1.1110668364099301</v>
      </c>
      <c r="AD342" s="478">
        <f t="shared" si="778"/>
        <v>7.8275493316359024E-2</v>
      </c>
      <c r="AE342" s="478">
        <f t="shared" si="778"/>
        <v>0.16805117759388927</v>
      </c>
      <c r="AF342" s="478">
        <f t="shared" si="778"/>
        <v>0.65476893698281358</v>
      </c>
      <c r="AG342" s="479">
        <f t="shared" si="723"/>
        <v>4.6592215540540591</v>
      </c>
      <c r="AH342" s="480"/>
      <c r="AI342" s="459">
        <f t="shared" si="724"/>
        <v>90.602864315095843</v>
      </c>
      <c r="AJ342" s="301"/>
      <c r="AK342" s="301"/>
    </row>
    <row r="343" spans="1:37" ht="12.75" customHeight="1">
      <c r="A343" s="447">
        <v>340</v>
      </c>
      <c r="B343" s="460">
        <v>10</v>
      </c>
      <c r="C343" s="483">
        <v>35</v>
      </c>
      <c r="D343" s="472">
        <f>測定日数!I39</f>
        <v>28</v>
      </c>
      <c r="E343" s="473">
        <f>mm!I39</f>
        <v>158.31987085962305</v>
      </c>
      <c r="F343" s="474">
        <f>pH!I39</f>
        <v>4.4701614037095583</v>
      </c>
      <c r="G343" s="474">
        <f>EC!I39</f>
        <v>2.2880421967111388</v>
      </c>
      <c r="H343" s="475">
        <f>'SO4'!I39</f>
        <v>21.01301196128389</v>
      </c>
      <c r="I343" s="475">
        <f>'NO3'!I39</f>
        <v>13.319784533761757</v>
      </c>
      <c r="J343" s="475">
        <f>Cl!I39</f>
        <v>20.503325646090094</v>
      </c>
      <c r="K343" s="475">
        <f>H!I39</f>
        <v>33.871824953777001</v>
      </c>
      <c r="L343" s="475">
        <f>'NH4'!I39</f>
        <v>13.510310280219846</v>
      </c>
      <c r="M343" s="475">
        <f>Na!I39</f>
        <v>16.672428369424107</v>
      </c>
      <c r="N343" s="475">
        <f>K!I39</f>
        <v>1.8875705626042995E-2</v>
      </c>
      <c r="O343" s="475">
        <f>Mg!I39</f>
        <v>2.1005611632313528</v>
      </c>
      <c r="P343" s="472">
        <f>Ca!I39</f>
        <v>1.5801002009319252</v>
      </c>
      <c r="Q343" s="476">
        <f t="shared" si="713"/>
        <v>0.16352459751520756</v>
      </c>
      <c r="R343" s="473">
        <f t="shared" si="714"/>
        <v>75.84913410241964</v>
      </c>
      <c r="S343" s="475">
        <f t="shared" si="715"/>
        <v>71.434762037373545</v>
      </c>
      <c r="T343" s="475">
        <f t="shared" si="716"/>
        <v>76.012658699934846</v>
      </c>
      <c r="U343" s="475">
        <f t="shared" si="717"/>
        <v>-2.9971858300490868</v>
      </c>
      <c r="V343" s="475">
        <f t="shared" si="718"/>
        <v>-3.1047655087281991</v>
      </c>
      <c r="W343" s="472">
        <f t="shared" si="719"/>
        <v>-6.8009948080654068</v>
      </c>
      <c r="X343" s="477">
        <f t="shared" si="720"/>
        <v>158.31987085962305</v>
      </c>
      <c r="Y343" s="478">
        <f t="shared" ref="Y343:AA343" si="779">H343*$E343/1000</f>
        <v>3.3267773400821801</v>
      </c>
      <c r="Z343" s="478">
        <f t="shared" si="779"/>
        <v>2.1087865672631656</v>
      </c>
      <c r="AA343" s="478">
        <f t="shared" si="779"/>
        <v>3.2460838684817808</v>
      </c>
      <c r="AB343" s="478">
        <f t="shared" ref="AB343:AF343" si="780">L343*$E343/1000</f>
        <v>2.1389505788378438</v>
      </c>
      <c r="AC343" s="478">
        <f t="shared" si="780"/>
        <v>2.6395767063635405</v>
      </c>
      <c r="AD343" s="478">
        <f t="shared" si="780"/>
        <v>2.9883992770993874E-3</v>
      </c>
      <c r="AE343" s="478">
        <f t="shared" si="780"/>
        <v>0.33256057209552731</v>
      </c>
      <c r="AF343" s="478">
        <f t="shared" si="780"/>
        <v>0.25016125975680681</v>
      </c>
      <c r="AG343" s="479">
        <f t="shared" si="723"/>
        <v>5.3625829524617323</v>
      </c>
      <c r="AH343" s="480"/>
      <c r="AI343" s="459">
        <f t="shared" si="724"/>
        <v>147.28389613979317</v>
      </c>
      <c r="AJ343" s="301"/>
      <c r="AK343" s="301"/>
    </row>
    <row r="344" spans="1:37" ht="12.75" hidden="1" customHeight="1">
      <c r="A344" s="447">
        <v>341</v>
      </c>
      <c r="B344" s="460">
        <v>10</v>
      </c>
      <c r="C344" s="483">
        <v>36</v>
      </c>
      <c r="D344" s="461">
        <f>測定日数!I40</f>
        <v>0</v>
      </c>
      <c r="E344" s="484"/>
      <c r="F344" s="463"/>
      <c r="G344" s="463"/>
      <c r="H344" s="460"/>
      <c r="I344" s="460"/>
      <c r="J344" s="460"/>
      <c r="K344" s="460"/>
      <c r="L344" s="460"/>
      <c r="M344" s="460"/>
      <c r="N344" s="460"/>
      <c r="O344" s="460"/>
      <c r="P344" s="483"/>
      <c r="Q344" s="485"/>
      <c r="R344" s="486"/>
      <c r="S344" s="460"/>
      <c r="T344" s="460"/>
      <c r="U344" s="460"/>
      <c r="V344" s="460"/>
      <c r="W344" s="483"/>
      <c r="X344" s="487"/>
      <c r="Y344" s="488"/>
      <c r="Z344" s="488"/>
      <c r="AA344" s="488"/>
      <c r="AB344" s="488"/>
      <c r="AC344" s="488"/>
      <c r="AD344" s="488"/>
      <c r="AE344" s="488"/>
      <c r="AF344" s="488"/>
      <c r="AG344" s="483"/>
      <c r="AH344" s="489"/>
      <c r="AI344" s="301"/>
      <c r="AJ344" s="301"/>
      <c r="AK344" s="301"/>
    </row>
    <row r="345" spans="1:37" ht="12.75" hidden="1" customHeight="1">
      <c r="A345" s="447">
        <v>342</v>
      </c>
      <c r="B345" s="460">
        <v>10</v>
      </c>
      <c r="C345" s="483">
        <v>37</v>
      </c>
      <c r="D345" s="472">
        <f>測定日数!I41</f>
        <v>28</v>
      </c>
      <c r="E345" s="473">
        <f>mm!I41</f>
        <v>174.14331210191082</v>
      </c>
      <c r="F345" s="474">
        <f>pH!I41</f>
        <v>4.4400000000000004</v>
      </c>
      <c r="G345" s="474">
        <f>EC!I41</f>
        <v>2.57</v>
      </c>
      <c r="H345" s="475">
        <f>'SO4'!I41</f>
        <v>22.068712811095985</v>
      </c>
      <c r="I345" s="475">
        <f>'NO3'!I41</f>
        <v>14.67625945691389</v>
      </c>
      <c r="J345" s="475">
        <f>Cl!I41</f>
        <v>65.157237671601877</v>
      </c>
      <c r="K345" s="475">
        <f>H!I41</f>
        <v>36.307805477010106</v>
      </c>
      <c r="L345" s="475">
        <f>'NH4'!I41</f>
        <v>11.08751933386184</v>
      </c>
      <c r="M345" s="475">
        <f>Na!I41</f>
        <v>57.851742946872101</v>
      </c>
      <c r="N345" s="475">
        <f>K!I41</f>
        <v>1.7903591716263878</v>
      </c>
      <c r="O345" s="475">
        <f>Mg!I41</f>
        <v>7.817321538778029</v>
      </c>
      <c r="P345" s="472">
        <f>Ca!I41</f>
        <v>2.9941613852986673</v>
      </c>
      <c r="Q345" s="476">
        <f t="shared" ref="Q345:Q394" si="781">1.24*10^(F345-5.35)</f>
        <v>0.15255332758073556</v>
      </c>
      <c r="R345" s="473">
        <f t="shared" ref="R345:R394" si="782">SUM(H345:J345)+H345</f>
        <v>123.97092275070773</v>
      </c>
      <c r="S345" s="475">
        <f t="shared" ref="S345:S394" si="783">SUM(K345:P345)+O345+P345</f>
        <v>128.66039277752384</v>
      </c>
      <c r="T345" s="475">
        <f t="shared" ref="T345:T394" si="784">SUM(H345:J345,Q345)+H345</f>
        <v>124.12347607828846</v>
      </c>
      <c r="U345" s="475">
        <f t="shared" ref="U345:U394" si="785">(S345-R345)/(R345+S345)*100</f>
        <v>1.8562504877951529</v>
      </c>
      <c r="V345" s="475">
        <f t="shared" ref="V345:V394" si="786">(S345-T345)/(S345+T345)*100</f>
        <v>1.794780940639543</v>
      </c>
      <c r="W345" s="472">
        <f t="shared" ref="W345:W394" si="787">100*((349.7*10^(2-F345)+(80*2*H345+71.5*I345+76.3*J345+73.5*L345+50.1*M345+73.5*N345+59.8*2*P345+53.3*2*O345)/10000)-G345)/((349.7*10^(2-F345)+(80*2*H345+71.5*I345+76.3*J345+73.5*L345+50.1*M345+73.5*N345+59.8*2*P345+53.3*2*O345)/10000)+G345)</f>
        <v>2.9914272744860471</v>
      </c>
      <c r="X345" s="477">
        <f t="shared" ref="X345:X394" si="788">E345</f>
        <v>174.14331210191082</v>
      </c>
      <c r="Y345" s="478">
        <f t="shared" ref="Y345:AA345" si="789">H345*$E345/1000</f>
        <v>3.8431187427501259</v>
      </c>
      <c r="Z345" s="478">
        <f t="shared" si="789"/>
        <v>2.5557724310939758</v>
      </c>
      <c r="AA345" s="478">
        <f t="shared" si="789"/>
        <v>11.346697175544147</v>
      </c>
      <c r="AB345" s="478">
        <f t="shared" ref="AB345:AF345" si="790">L345*$E345/1000</f>
        <v>1.9308173397926729</v>
      </c>
      <c r="AC345" s="478">
        <f t="shared" si="790"/>
        <v>10.074494127636667</v>
      </c>
      <c r="AD345" s="478">
        <f t="shared" si="790"/>
        <v>0.31177907599905258</v>
      </c>
      <c r="AE345" s="478">
        <f t="shared" si="790"/>
        <v>1.3613342645284121</v>
      </c>
      <c r="AF345" s="478">
        <f t="shared" si="790"/>
        <v>0.52141318060355546</v>
      </c>
      <c r="AG345" s="479">
        <f t="shared" ref="AG345:AG394" si="791">K345*$E345/1000</f>
        <v>6.3227615009184381</v>
      </c>
      <c r="AH345" s="480"/>
      <c r="AI345" s="459">
        <f t="shared" ref="AI345:AI394" si="792">R345+S345</f>
        <v>252.63131552823157</v>
      </c>
      <c r="AJ345" s="301"/>
      <c r="AK345" s="301"/>
    </row>
    <row r="346" spans="1:37" ht="12.75" hidden="1" customHeight="1">
      <c r="A346" s="447">
        <v>343</v>
      </c>
      <c r="B346" s="460">
        <v>10</v>
      </c>
      <c r="C346" s="483">
        <v>38</v>
      </c>
      <c r="D346" s="472">
        <f>測定日数!I42</f>
        <v>27</v>
      </c>
      <c r="E346" s="473">
        <f>mm!I42</f>
        <v>94.080203691915983</v>
      </c>
      <c r="F346" s="474">
        <f>pH!I42</f>
        <v>4.5156389375240344</v>
      </c>
      <c r="G346" s="474">
        <f>EC!I42</f>
        <v>2.1075094722598107</v>
      </c>
      <c r="H346" s="475">
        <f>'SO4'!I42</f>
        <v>20.412457727801069</v>
      </c>
      <c r="I346" s="475">
        <f>'NO3'!I42</f>
        <v>17.028538887667288</v>
      </c>
      <c r="J346" s="475">
        <f>Cl!I42</f>
        <v>25.453541448532789</v>
      </c>
      <c r="K346" s="475">
        <f>H!I42</f>
        <v>30.504299932746964</v>
      </c>
      <c r="L346" s="475">
        <f>'NH4'!I42</f>
        <v>13.064725550775822</v>
      </c>
      <c r="M346" s="475">
        <f>Na!I42</f>
        <v>20.41033601239668</v>
      </c>
      <c r="N346" s="475">
        <f>K!I42</f>
        <v>3.780745796357003</v>
      </c>
      <c r="O346" s="475">
        <f>Mg!I42</f>
        <v>2.9894720562226391</v>
      </c>
      <c r="P346" s="472">
        <f>Ca!I42</f>
        <v>3.3058877664071398</v>
      </c>
      <c r="Q346" s="476">
        <f t="shared" si="781"/>
        <v>0.18157691062845391</v>
      </c>
      <c r="R346" s="473">
        <f t="shared" si="782"/>
        <v>83.306995791802223</v>
      </c>
      <c r="S346" s="475">
        <f t="shared" si="783"/>
        <v>80.350826937536027</v>
      </c>
      <c r="T346" s="475">
        <f t="shared" si="784"/>
        <v>83.488572702430673</v>
      </c>
      <c r="U346" s="475">
        <f t="shared" si="785"/>
        <v>-1.8063107555544033</v>
      </c>
      <c r="V346" s="475">
        <f t="shared" si="786"/>
        <v>-1.9151350479736682</v>
      </c>
      <c r="W346" s="472">
        <f t="shared" si="787"/>
        <v>-2.4483967405915545</v>
      </c>
      <c r="X346" s="477">
        <f t="shared" si="788"/>
        <v>94.080203691915983</v>
      </c>
      <c r="Y346" s="478">
        <f t="shared" ref="Y346:AA346" si="793">H346*$E346/1000</f>
        <v>1.9204081808841491</v>
      </c>
      <c r="Z346" s="478">
        <f t="shared" si="793"/>
        <v>1.602048407127451</v>
      </c>
      <c r="AA346" s="478">
        <f t="shared" si="793"/>
        <v>2.394674364158591</v>
      </c>
      <c r="AB346" s="478">
        <f t="shared" ref="AB346:AF346" si="794">L346*$E346/1000</f>
        <v>1.2291320409959685</v>
      </c>
      <c r="AC346" s="478">
        <f t="shared" si="794"/>
        <v>1.9202085694667277</v>
      </c>
      <c r="AD346" s="478">
        <f t="shared" si="794"/>
        <v>0.3556933346286219</v>
      </c>
      <c r="AE346" s="478">
        <f t="shared" si="794"/>
        <v>0.28125013998071685</v>
      </c>
      <c r="AF346" s="478">
        <f t="shared" si="794"/>
        <v>0.31101859444619684</v>
      </c>
      <c r="AG346" s="479">
        <f t="shared" si="791"/>
        <v>2.8698507511521334</v>
      </c>
      <c r="AH346" s="480"/>
      <c r="AI346" s="459">
        <f t="shared" si="792"/>
        <v>163.65782272933825</v>
      </c>
      <c r="AJ346" s="301"/>
      <c r="AK346" s="301"/>
    </row>
    <row r="347" spans="1:37" ht="12.75" hidden="1" customHeight="1">
      <c r="A347" s="447">
        <v>344</v>
      </c>
      <c r="B347" s="460">
        <v>10</v>
      </c>
      <c r="C347" s="483">
        <v>39</v>
      </c>
      <c r="D347" s="472">
        <f>測定日数!I43</f>
        <v>25</v>
      </c>
      <c r="E347" s="473">
        <f>mm!I43</f>
        <v>66.956484558760366</v>
      </c>
      <c r="F347" s="474">
        <f>pH!I43</f>
        <v>4.2545188516420254</v>
      </c>
      <c r="G347" s="474">
        <f>EC!I43</f>
        <v>2.7439738531019731</v>
      </c>
      <c r="H347" s="475">
        <f>'SO4'!I43</f>
        <v>24.604993582125026</v>
      </c>
      <c r="I347" s="475">
        <f>'NO3'!I43</f>
        <v>24.599508913715237</v>
      </c>
      <c r="J347" s="475">
        <f>Cl!I43</f>
        <v>25.913941050629901</v>
      </c>
      <c r="K347" s="475">
        <f>H!I43</f>
        <v>55.652047656584962</v>
      </c>
      <c r="L347" s="475">
        <f>'NH4'!I43</f>
        <v>17.113528405039215</v>
      </c>
      <c r="M347" s="475">
        <f>Na!I43</f>
        <v>22.252519134775376</v>
      </c>
      <c r="N347" s="475">
        <f>K!I43</f>
        <v>2.9758283812693129</v>
      </c>
      <c r="O347" s="475">
        <f>Mg!I43</f>
        <v>2.4063845971000717</v>
      </c>
      <c r="P347" s="472">
        <f>Ca!I43</f>
        <v>0.6687806037556453</v>
      </c>
      <c r="Q347" s="476">
        <f t="shared" si="781"/>
        <v>9.952691366993334E-2</v>
      </c>
      <c r="R347" s="473">
        <f t="shared" si="782"/>
        <v>99.72343712859518</v>
      </c>
      <c r="S347" s="475">
        <f t="shared" si="783"/>
        <v>104.1442539793803</v>
      </c>
      <c r="T347" s="475">
        <f t="shared" si="784"/>
        <v>99.822964042265113</v>
      </c>
      <c r="U347" s="475">
        <f t="shared" si="785"/>
        <v>2.168473497079876</v>
      </c>
      <c r="V347" s="475">
        <f t="shared" si="786"/>
        <v>2.1186198346131278</v>
      </c>
      <c r="W347" s="472">
        <f t="shared" si="787"/>
        <v>4.5608883328193093</v>
      </c>
      <c r="X347" s="477">
        <f t="shared" si="788"/>
        <v>66.956484558760366</v>
      </c>
      <c r="Y347" s="478">
        <f t="shared" ref="Y347:AA347" si="795">H347*$E347/1000</f>
        <v>1.6474638728499522</v>
      </c>
      <c r="Z347" s="478">
        <f t="shared" si="795"/>
        <v>1.6470966387342623</v>
      </c>
      <c r="AA347" s="478">
        <f t="shared" si="795"/>
        <v>1.7351063938131275</v>
      </c>
      <c r="AB347" s="478">
        <f t="shared" ref="AB347:AF347" si="796">L347*$E347/1000</f>
        <v>1.1458617003979152</v>
      </c>
      <c r="AC347" s="478">
        <f t="shared" si="796"/>
        <v>1.489950453841107</v>
      </c>
      <c r="AD347" s="478">
        <f t="shared" si="796"/>
        <v>0.19925100705997961</v>
      </c>
      <c r="AE347" s="478">
        <f t="shared" si="796"/>
        <v>0.16112305311816974</v>
      </c>
      <c r="AF347" s="478">
        <f t="shared" si="796"/>
        <v>4.4779198168563294E-2</v>
      </c>
      <c r="AG347" s="479">
        <f t="shared" si="791"/>
        <v>3.7262654695815272</v>
      </c>
      <c r="AH347" s="480"/>
      <c r="AI347" s="459">
        <f t="shared" si="792"/>
        <v>203.86769110797547</v>
      </c>
      <c r="AJ347" s="301"/>
      <c r="AK347" s="301"/>
    </row>
    <row r="348" spans="1:37" ht="12.75" hidden="1" customHeight="1">
      <c r="A348" s="447">
        <v>345</v>
      </c>
      <c r="B348" s="460">
        <v>10</v>
      </c>
      <c r="C348" s="483">
        <v>40</v>
      </c>
      <c r="D348" s="472">
        <f>測定日数!I44</f>
        <v>28</v>
      </c>
      <c r="E348" s="473">
        <f>mm!I44</f>
        <v>174.71337579617835</v>
      </c>
      <c r="F348" s="474">
        <f>pH!I44</f>
        <v>4.38</v>
      </c>
      <c r="G348" s="474">
        <f>EC!I44</f>
        <v>2.29</v>
      </c>
      <c r="H348" s="475">
        <f>'SO4'!I44</f>
        <v>20.618340020879806</v>
      </c>
      <c r="I348" s="475">
        <f>'NO3'!I44</f>
        <v>16.471886101320067</v>
      </c>
      <c r="J348" s="475">
        <f>Cl!I44</f>
        <v>13.044744791456779</v>
      </c>
      <c r="K348" s="475">
        <f>H!I44</f>
        <v>41.686938347033561</v>
      </c>
      <c r="L348" s="475">
        <f>'NH4'!I44</f>
        <v>6.2481411086474505</v>
      </c>
      <c r="M348" s="475">
        <f>Na!I44</f>
        <v>14.119878838495</v>
      </c>
      <c r="N348" s="475">
        <f>K!I44</f>
        <v>0.70705370843989779</v>
      </c>
      <c r="O348" s="475">
        <f>Mg!I44</f>
        <v>1.8855695102796053</v>
      </c>
      <c r="P348" s="472">
        <f>Ca!I44</f>
        <v>3.1793756549401198</v>
      </c>
      <c r="Q348" s="476">
        <f t="shared" si="781"/>
        <v>0.13286839384946325</v>
      </c>
      <c r="R348" s="473">
        <f t="shared" si="782"/>
        <v>70.753310934536458</v>
      </c>
      <c r="S348" s="475">
        <f t="shared" si="783"/>
        <v>72.891902333055356</v>
      </c>
      <c r="T348" s="475">
        <f t="shared" si="784"/>
        <v>70.886179328385921</v>
      </c>
      <c r="U348" s="475">
        <f t="shared" si="785"/>
        <v>1.4888010187537457</v>
      </c>
      <c r="V348" s="475">
        <f t="shared" si="786"/>
        <v>1.3950130517058732</v>
      </c>
      <c r="W348" s="472">
        <f t="shared" si="787"/>
        <v>-2.3468754999387449</v>
      </c>
      <c r="X348" s="477">
        <f t="shared" si="788"/>
        <v>174.71337579617835</v>
      </c>
      <c r="Y348" s="478">
        <f t="shared" ref="Y348:AA348" si="797">H348*$E348/1000</f>
        <v>3.6022997883613574</v>
      </c>
      <c r="Z348" s="478">
        <f t="shared" si="797"/>
        <v>2.8778588264917797</v>
      </c>
      <c r="AA348" s="478">
        <f t="shared" si="797"/>
        <v>2.2790913989150288</v>
      </c>
      <c r="AB348" s="478">
        <f t="shared" ref="AB348:AF348" si="798">L348*$E348/1000</f>
        <v>1.0916338255426725</v>
      </c>
      <c r="AC348" s="478">
        <f t="shared" si="798"/>
        <v>2.466931697706483</v>
      </c>
      <c r="AD348" s="478">
        <f t="shared" si="798"/>
        <v>0.12353174027074137</v>
      </c>
      <c r="AE348" s="478">
        <f t="shared" si="798"/>
        <v>0.32943421443929666</v>
      </c>
      <c r="AF348" s="478">
        <f t="shared" si="798"/>
        <v>0.55547945359877382</v>
      </c>
      <c r="AG348" s="479">
        <f t="shared" si="791"/>
        <v>7.283265725217392</v>
      </c>
      <c r="AH348" s="480"/>
      <c r="AI348" s="459">
        <f t="shared" si="792"/>
        <v>143.64521326759183</v>
      </c>
      <c r="AJ348" s="301"/>
      <c r="AK348" s="301"/>
    </row>
    <row r="349" spans="1:37" ht="12.75" hidden="1" customHeight="1">
      <c r="A349" s="447">
        <v>346</v>
      </c>
      <c r="B349" s="460">
        <v>10</v>
      </c>
      <c r="C349" s="483">
        <v>41</v>
      </c>
      <c r="D349" s="472">
        <f>測定日数!I45</f>
        <v>28</v>
      </c>
      <c r="E349" s="473">
        <f>mm!I45</f>
        <v>85.764331210191088</v>
      </c>
      <c r="F349" s="474">
        <f>pH!I45</f>
        <v>4.1399999999999997</v>
      </c>
      <c r="G349" s="474">
        <f>EC!I45</f>
        <v>3.85</v>
      </c>
      <c r="H349" s="475">
        <f>'SO4'!I45</f>
        <v>36.28</v>
      </c>
      <c r="I349" s="475">
        <f>'NO3'!I45</f>
        <v>14.01</v>
      </c>
      <c r="J349" s="475">
        <f>Cl!I45</f>
        <v>19.07</v>
      </c>
      <c r="K349" s="475">
        <f>H!I45</f>
        <v>72.443596007499067</v>
      </c>
      <c r="L349" s="475">
        <f>'NH4'!I45</f>
        <v>6.65</v>
      </c>
      <c r="M349" s="475">
        <f>Na!I45</f>
        <v>19.920000000000002</v>
      </c>
      <c r="N349" s="475">
        <f>K!I45</f>
        <v>0.51</v>
      </c>
      <c r="O349" s="475">
        <f>Mg!I45</f>
        <v>1.75</v>
      </c>
      <c r="P349" s="472">
        <f>Ca!I45</f>
        <v>2.4500000000000002</v>
      </c>
      <c r="Q349" s="476">
        <f t="shared" si="781"/>
        <v>7.6457780230823794E-2</v>
      </c>
      <c r="R349" s="473">
        <f t="shared" si="782"/>
        <v>105.64</v>
      </c>
      <c r="S349" s="475">
        <f t="shared" si="783"/>
        <v>107.92359600749909</v>
      </c>
      <c r="T349" s="475">
        <f t="shared" si="784"/>
        <v>105.71645778023083</v>
      </c>
      <c r="U349" s="475">
        <f t="shared" si="785"/>
        <v>1.0692814928153291</v>
      </c>
      <c r="V349" s="475">
        <f t="shared" si="786"/>
        <v>1.0331106869413376</v>
      </c>
      <c r="W349" s="472">
        <f t="shared" si="787"/>
        <v>-3.915167888071263</v>
      </c>
      <c r="X349" s="477">
        <f t="shared" si="788"/>
        <v>85.764331210191088</v>
      </c>
      <c r="Y349" s="478">
        <f t="shared" ref="Y349:AA349" si="799">H349*$E349/1000</f>
        <v>3.1115299363057329</v>
      </c>
      <c r="Z349" s="478">
        <f t="shared" si="799"/>
        <v>1.2015582802547771</v>
      </c>
      <c r="AA349" s="478">
        <f t="shared" si="799"/>
        <v>1.635525796178344</v>
      </c>
      <c r="AB349" s="478">
        <f t="shared" ref="AB349:AF349" si="800">L349*$E349/1000</f>
        <v>0.57033280254777075</v>
      </c>
      <c r="AC349" s="478">
        <f t="shared" si="800"/>
        <v>1.7084254777070067</v>
      </c>
      <c r="AD349" s="478">
        <f t="shared" si="800"/>
        <v>4.3739808917197455E-2</v>
      </c>
      <c r="AE349" s="478">
        <f t="shared" si="800"/>
        <v>0.15008757961783439</v>
      </c>
      <c r="AF349" s="478">
        <f t="shared" si="800"/>
        <v>0.21012261146496816</v>
      </c>
      <c r="AG349" s="479">
        <f t="shared" si="791"/>
        <v>6.213076562044427</v>
      </c>
      <c r="AH349" s="480"/>
      <c r="AI349" s="459">
        <f t="shared" si="792"/>
        <v>213.56359600749909</v>
      </c>
      <c r="AJ349" s="301"/>
      <c r="AK349" s="301"/>
    </row>
    <row r="350" spans="1:37" ht="12.75" hidden="1" customHeight="1">
      <c r="A350" s="447">
        <v>347</v>
      </c>
      <c r="B350" s="460">
        <v>10</v>
      </c>
      <c r="C350" s="483">
        <v>42</v>
      </c>
      <c r="D350" s="472">
        <f>測定日数!I46</f>
        <v>28</v>
      </c>
      <c r="E350" s="473">
        <f>mm!I46</f>
        <v>104.45859872611464</v>
      </c>
      <c r="F350" s="474">
        <f>pH!I46</f>
        <v>4.1680997842509351</v>
      </c>
      <c r="G350" s="474">
        <f>EC!I46</f>
        <v>3.2053658536585368</v>
      </c>
      <c r="H350" s="475">
        <f>'SO4'!I46</f>
        <v>34.385527477134147</v>
      </c>
      <c r="I350" s="475">
        <f>'NO3'!I46</f>
        <v>29.3592493509048</v>
      </c>
      <c r="J350" s="475">
        <f>Cl!I46</f>
        <v>16.923118660254211</v>
      </c>
      <c r="K350" s="475">
        <f>H!I46</f>
        <v>67.904759554276296</v>
      </c>
      <c r="L350" s="475">
        <f>'NH4'!I46</f>
        <v>19.310933008130082</v>
      </c>
      <c r="M350" s="475">
        <f>Na!I46</f>
        <v>26.043451497879108</v>
      </c>
      <c r="N350" s="475">
        <f>K!I46</f>
        <v>2.9797868239660659</v>
      </c>
      <c r="O350" s="475">
        <f>Mg!I46</f>
        <v>1.4823195596761298</v>
      </c>
      <c r="P350" s="472">
        <f>Ca!I46</f>
        <v>3.2723073567073171</v>
      </c>
      <c r="Q350" s="476">
        <f t="shared" si="781"/>
        <v>8.156831095535684E-2</v>
      </c>
      <c r="R350" s="473">
        <f t="shared" si="782"/>
        <v>115.05342296542732</v>
      </c>
      <c r="S350" s="475">
        <f t="shared" si="783"/>
        <v>125.74818471701843</v>
      </c>
      <c r="T350" s="475">
        <f t="shared" si="784"/>
        <v>115.13499127638268</v>
      </c>
      <c r="U350" s="475">
        <f t="shared" si="785"/>
        <v>4.4413165902508034</v>
      </c>
      <c r="V350" s="475">
        <f t="shared" si="786"/>
        <v>4.4059504765606787</v>
      </c>
      <c r="W350" s="472">
        <f t="shared" si="787"/>
        <v>5.9797512443252803</v>
      </c>
      <c r="X350" s="477">
        <f t="shared" si="788"/>
        <v>104.45859872611464</v>
      </c>
      <c r="Y350" s="478">
        <f t="shared" ref="Y350:AA350" si="801">H350*$E350/1000</f>
        <v>3.5918640167197449</v>
      </c>
      <c r="Z350" s="478">
        <f t="shared" si="801"/>
        <v>3.0668260468461064</v>
      </c>
      <c r="AA350" s="478">
        <f t="shared" si="801"/>
        <v>1.7677652613259174</v>
      </c>
      <c r="AB350" s="478">
        <f t="shared" ref="AB350:AF350" si="802">L350*$E350/1000</f>
        <v>2.0171930021231423</v>
      </c>
      <c r="AC350" s="478">
        <f t="shared" si="802"/>
        <v>2.7204624494599829</v>
      </c>
      <c r="AD350" s="478">
        <f t="shared" si="802"/>
        <v>0.31126435613403486</v>
      </c>
      <c r="AE350" s="478">
        <f t="shared" si="802"/>
        <v>0.15484102406807981</v>
      </c>
      <c r="AF350" s="478">
        <f t="shared" si="802"/>
        <v>0.34182064108280252</v>
      </c>
      <c r="AG350" s="479">
        <f t="shared" si="791"/>
        <v>7.0932360298734478</v>
      </c>
      <c r="AH350" s="480"/>
      <c r="AI350" s="459">
        <f t="shared" si="792"/>
        <v>240.80160768244576</v>
      </c>
      <c r="AJ350" s="301"/>
      <c r="AK350" s="301"/>
    </row>
    <row r="351" spans="1:37" ht="12.75" hidden="1" customHeight="1">
      <c r="A351" s="447">
        <v>348</v>
      </c>
      <c r="B351" s="460">
        <v>10</v>
      </c>
      <c r="C351" s="483">
        <v>43</v>
      </c>
      <c r="D351" s="472">
        <f>測定日数!I47</f>
        <v>28</v>
      </c>
      <c r="E351" s="473">
        <f>mm!I47</f>
        <v>90</v>
      </c>
      <c r="F351" s="474">
        <f>pH!I47</f>
        <v>4.49</v>
      </c>
      <c r="G351" s="474">
        <f>EC!I47</f>
        <v>2.472</v>
      </c>
      <c r="H351" s="475">
        <f>'SO4'!I47</f>
        <v>24.82</v>
      </c>
      <c r="I351" s="475">
        <f>'NO3'!I47</f>
        <v>18.07</v>
      </c>
      <c r="J351" s="475">
        <f>Cl!I47</f>
        <v>38.4</v>
      </c>
      <c r="K351" s="475">
        <f>H!I47</f>
        <v>32.359365692962818</v>
      </c>
      <c r="L351" s="475">
        <f>'NH4'!I47</f>
        <v>24.73</v>
      </c>
      <c r="M351" s="475">
        <f>Na!I47</f>
        <v>30.48</v>
      </c>
      <c r="N351" s="475">
        <f>K!I47</f>
        <v>3.1</v>
      </c>
      <c r="O351" s="475">
        <f>Mg!I47</f>
        <v>3.65</v>
      </c>
      <c r="P351" s="472">
        <f>Ca!I47</f>
        <v>5.21</v>
      </c>
      <c r="Q351" s="476">
        <f t="shared" si="781"/>
        <v>0.17116764881075791</v>
      </c>
      <c r="R351" s="473">
        <f t="shared" si="782"/>
        <v>106.10999999999999</v>
      </c>
      <c r="S351" s="475">
        <f t="shared" si="783"/>
        <v>108.38936569296281</v>
      </c>
      <c r="T351" s="475">
        <f t="shared" si="784"/>
        <v>106.28116764881074</v>
      </c>
      <c r="U351" s="475">
        <f t="shared" si="785"/>
        <v>1.0626444910916619</v>
      </c>
      <c r="V351" s="475">
        <f t="shared" si="786"/>
        <v>0.98206214487558341</v>
      </c>
      <c r="W351" s="472">
        <f t="shared" si="787"/>
        <v>-1.2825140426569501</v>
      </c>
      <c r="X351" s="477">
        <f t="shared" si="788"/>
        <v>90</v>
      </c>
      <c r="Y351" s="478">
        <f t="shared" ref="Y351:AA351" si="803">H351*$E351/1000</f>
        <v>2.2338</v>
      </c>
      <c r="Z351" s="478">
        <f t="shared" si="803"/>
        <v>1.6262999999999999</v>
      </c>
      <c r="AA351" s="478">
        <f t="shared" si="803"/>
        <v>3.456</v>
      </c>
      <c r="AB351" s="478">
        <f t="shared" ref="AB351:AF351" si="804">L351*$E351/1000</f>
        <v>2.2256999999999998</v>
      </c>
      <c r="AC351" s="478">
        <f t="shared" si="804"/>
        <v>2.7431999999999999</v>
      </c>
      <c r="AD351" s="478">
        <f t="shared" si="804"/>
        <v>0.27900000000000003</v>
      </c>
      <c r="AE351" s="478">
        <f t="shared" si="804"/>
        <v>0.32850000000000001</v>
      </c>
      <c r="AF351" s="478">
        <f t="shared" si="804"/>
        <v>0.46889999999999998</v>
      </c>
      <c r="AG351" s="479">
        <f t="shared" si="791"/>
        <v>2.9123429123666535</v>
      </c>
      <c r="AH351" s="480"/>
      <c r="AI351" s="459">
        <f t="shared" si="792"/>
        <v>214.49936569296278</v>
      </c>
      <c r="AJ351" s="301"/>
      <c r="AK351" s="301"/>
    </row>
    <row r="352" spans="1:37" ht="12.75" hidden="1" customHeight="1">
      <c r="A352" s="447">
        <v>349</v>
      </c>
      <c r="B352" s="460">
        <v>10</v>
      </c>
      <c r="C352" s="483">
        <v>44</v>
      </c>
      <c r="D352" s="472">
        <f>測定日数!I48</f>
        <v>28</v>
      </c>
      <c r="E352" s="473">
        <f>mm!I48</f>
        <v>140.69999999999999</v>
      </c>
      <c r="F352" s="474">
        <f>pH!I48</f>
        <v>4.3899999999999997</v>
      </c>
      <c r="G352" s="474">
        <f>EC!I48</f>
        <v>2.69</v>
      </c>
      <c r="H352" s="475">
        <f>'SO4'!I48</f>
        <v>25.2</v>
      </c>
      <c r="I352" s="475">
        <f>'NO3'!I48</f>
        <v>21.6</v>
      </c>
      <c r="J352" s="475">
        <f>Cl!I48</f>
        <v>35.9</v>
      </c>
      <c r="K352" s="475">
        <f>H!I48</f>
        <v>40.738027780411315</v>
      </c>
      <c r="L352" s="475">
        <f>'NH4'!I48</f>
        <v>22.3</v>
      </c>
      <c r="M352" s="475">
        <f>Na!I48</f>
        <v>32.799999999999997</v>
      </c>
      <c r="N352" s="475">
        <f>K!I48</f>
        <v>3.1</v>
      </c>
      <c r="O352" s="475">
        <f>Mg!I48</f>
        <v>4</v>
      </c>
      <c r="P352" s="472">
        <f>Ca!I48</f>
        <v>3.1</v>
      </c>
      <c r="Q352" s="476">
        <f t="shared" si="781"/>
        <v>0.13596329632175494</v>
      </c>
      <c r="R352" s="473">
        <f t="shared" si="782"/>
        <v>107.89999999999999</v>
      </c>
      <c r="S352" s="475">
        <f t="shared" si="783"/>
        <v>113.13802778041129</v>
      </c>
      <c r="T352" s="475">
        <f t="shared" si="784"/>
        <v>108.03596329632174</v>
      </c>
      <c r="U352" s="475">
        <f t="shared" si="785"/>
        <v>2.3697405523428681</v>
      </c>
      <c r="V352" s="475">
        <f t="shared" si="786"/>
        <v>2.3068103348189197</v>
      </c>
      <c r="W352" s="472">
        <f t="shared" si="787"/>
        <v>-5.7657174509106499E-2</v>
      </c>
      <c r="X352" s="477">
        <f t="shared" si="788"/>
        <v>140.69999999999999</v>
      </c>
      <c r="Y352" s="478">
        <f t="shared" ref="Y352:AA352" si="805">H352*$E352/1000</f>
        <v>3.5456399999999992</v>
      </c>
      <c r="Z352" s="478">
        <f t="shared" si="805"/>
        <v>3.03912</v>
      </c>
      <c r="AA352" s="478">
        <f t="shared" si="805"/>
        <v>5.0511299999999988</v>
      </c>
      <c r="AB352" s="478">
        <f t="shared" ref="AB352:AF352" si="806">L352*$E352/1000</f>
        <v>3.1376099999999996</v>
      </c>
      <c r="AC352" s="478">
        <f t="shared" si="806"/>
        <v>4.6149599999999991</v>
      </c>
      <c r="AD352" s="478">
        <f t="shared" si="806"/>
        <v>0.43616999999999995</v>
      </c>
      <c r="AE352" s="478">
        <f t="shared" si="806"/>
        <v>0.56279999999999997</v>
      </c>
      <c r="AF352" s="478">
        <f t="shared" si="806"/>
        <v>0.43616999999999995</v>
      </c>
      <c r="AG352" s="479">
        <f t="shared" si="791"/>
        <v>5.731840508703872</v>
      </c>
      <c r="AH352" s="480"/>
      <c r="AI352" s="459">
        <f t="shared" si="792"/>
        <v>221.03802778041128</v>
      </c>
      <c r="AJ352" s="301"/>
      <c r="AK352" s="301"/>
    </row>
    <row r="353" spans="1:37" ht="12.75" hidden="1" customHeight="1">
      <c r="A353" s="447">
        <v>350</v>
      </c>
      <c r="B353" s="460">
        <v>10</v>
      </c>
      <c r="C353" s="483">
        <v>45</v>
      </c>
      <c r="D353" s="472">
        <f>測定日数!I49</f>
        <v>28</v>
      </c>
      <c r="E353" s="473">
        <f>mm!I49</f>
        <v>87.458999999999989</v>
      </c>
      <c r="F353" s="474">
        <f>pH!I49</f>
        <v>4.3612249976659108</v>
      </c>
      <c r="G353" s="474">
        <f>EC!I49</f>
        <v>2.5946130758412509</v>
      </c>
      <c r="H353" s="475">
        <f>'SO4'!I49</f>
        <v>24.117102356532776</v>
      </c>
      <c r="I353" s="475">
        <f>'NO3'!I49</f>
        <v>14.182809087686802</v>
      </c>
      <c r="J353" s="475">
        <f>Cl!I49</f>
        <v>25.035862175419339</v>
      </c>
      <c r="K353" s="475">
        <f>H!I49</f>
        <v>43.528630375412227</v>
      </c>
      <c r="L353" s="475">
        <f>'NH4'!I49</f>
        <v>12.962563486891</v>
      </c>
      <c r="M353" s="475">
        <f>Na!I49</f>
        <v>17.815569123818015</v>
      </c>
      <c r="N353" s="475">
        <f>K!I49</f>
        <v>0.86139997027178461</v>
      </c>
      <c r="O353" s="475">
        <f>Mg!I49</f>
        <v>2.1222168101624765</v>
      </c>
      <c r="P353" s="472">
        <f>Ca!I49</f>
        <v>2.6266747847562857</v>
      </c>
      <c r="Q353" s="476">
        <f t="shared" si="781"/>
        <v>0.12724674530078167</v>
      </c>
      <c r="R353" s="473">
        <f t="shared" si="782"/>
        <v>87.452875976171697</v>
      </c>
      <c r="S353" s="475">
        <f t="shared" si="783"/>
        <v>84.665946146230553</v>
      </c>
      <c r="T353" s="475">
        <f t="shared" si="784"/>
        <v>87.580122721472463</v>
      </c>
      <c r="U353" s="475">
        <f t="shared" si="785"/>
        <v>-1.619189462009692</v>
      </c>
      <c r="V353" s="475">
        <f t="shared" si="786"/>
        <v>-1.6918682640474085</v>
      </c>
      <c r="W353" s="472">
        <f t="shared" si="787"/>
        <v>-2.9605579920649414</v>
      </c>
      <c r="X353" s="477">
        <f t="shared" si="788"/>
        <v>87.458999999999989</v>
      </c>
      <c r="Y353" s="478">
        <f t="shared" ref="Y353:AA353" si="807">H353*$E353/1000</f>
        <v>2.109257655</v>
      </c>
      <c r="Z353" s="478">
        <f t="shared" si="807"/>
        <v>1.2404142999999999</v>
      </c>
      <c r="AA353" s="478">
        <f t="shared" si="807"/>
        <v>2.18961147</v>
      </c>
      <c r="AB353" s="478">
        <f t="shared" ref="AB353:AF353" si="808">L353*$E353/1000</f>
        <v>1.1336928399999997</v>
      </c>
      <c r="AC353" s="478">
        <f t="shared" si="808"/>
        <v>1.5581318599999996</v>
      </c>
      <c r="AD353" s="478">
        <f t="shared" si="808"/>
        <v>7.5337180000000004E-2</v>
      </c>
      <c r="AE353" s="478">
        <f t="shared" si="808"/>
        <v>0.18560696000000002</v>
      </c>
      <c r="AF353" s="478">
        <f t="shared" si="808"/>
        <v>0.22972634999999997</v>
      </c>
      <c r="AG353" s="479">
        <f t="shared" si="791"/>
        <v>3.8069704840031777</v>
      </c>
      <c r="AH353" s="480"/>
      <c r="AI353" s="459">
        <f t="shared" si="792"/>
        <v>172.11882212240226</v>
      </c>
      <c r="AJ353" s="301"/>
      <c r="AK353" s="301"/>
    </row>
    <row r="354" spans="1:37" ht="12.75" hidden="1" customHeight="1">
      <c r="A354" s="447">
        <v>351</v>
      </c>
      <c r="B354" s="460">
        <v>10</v>
      </c>
      <c r="C354" s="483">
        <v>46</v>
      </c>
      <c r="D354" s="472">
        <f>測定日数!I50</f>
        <v>28</v>
      </c>
      <c r="E354" s="473">
        <f>mm!I50</f>
        <v>207.28951137991407</v>
      </c>
      <c r="F354" s="474">
        <f>pH!I50</f>
        <v>4.724868508659732</v>
      </c>
      <c r="G354" s="474">
        <f>EC!I50</f>
        <v>1.2389083230958229</v>
      </c>
      <c r="H354" s="475">
        <f>'SO4'!I50</f>
        <v>14.776664571794553</v>
      </c>
      <c r="I354" s="475">
        <f>'NO3'!I50</f>
        <v>5.5846300847118071</v>
      </c>
      <c r="J354" s="475">
        <f>Cl!I50</f>
        <v>16.509763087016527</v>
      </c>
      <c r="K354" s="475">
        <f>H!I50</f>
        <v>18.842194882700106</v>
      </c>
      <c r="L354" s="475">
        <f>'NH4'!I50</f>
        <v>7.2978233325257955</v>
      </c>
      <c r="M354" s="475">
        <f>Na!I50</f>
        <v>18.134279473382296</v>
      </c>
      <c r="N354" s="475">
        <f>K!I50</f>
        <v>0.53569921944221011</v>
      </c>
      <c r="O354" s="475">
        <f>Mg!I50</f>
        <v>1.7661671478106893</v>
      </c>
      <c r="P354" s="472">
        <f>Ca!I50</f>
        <v>1.3014441172017148</v>
      </c>
      <c r="Q354" s="476">
        <f t="shared" si="781"/>
        <v>0.29396132335715552</v>
      </c>
      <c r="R354" s="473">
        <f t="shared" si="782"/>
        <v>51.647722315317438</v>
      </c>
      <c r="S354" s="475">
        <f t="shared" si="783"/>
        <v>50.945219438075213</v>
      </c>
      <c r="T354" s="475">
        <f t="shared" si="784"/>
        <v>51.94168363867459</v>
      </c>
      <c r="U354" s="475">
        <f t="shared" si="785"/>
        <v>-0.68474776649924218</v>
      </c>
      <c r="V354" s="475">
        <f t="shared" si="786"/>
        <v>-0.96850441679253529</v>
      </c>
      <c r="W354" s="472">
        <f t="shared" si="787"/>
        <v>0.20746168381092614</v>
      </c>
      <c r="X354" s="477">
        <f t="shared" si="788"/>
        <v>207.28951137991407</v>
      </c>
      <c r="Y354" s="478">
        <f t="shared" ref="Y354:AA354" si="809">H354*$E354/1000</f>
        <v>3.06304757891218</v>
      </c>
      <c r="Z354" s="478">
        <f t="shared" si="809"/>
        <v>1.1576352414974787</v>
      </c>
      <c r="AA354" s="478">
        <f t="shared" si="809"/>
        <v>3.4223007233057978</v>
      </c>
      <c r="AB354" s="478">
        <f t="shared" ref="AB354:AF354" si="810">L354*$E354/1000</f>
        <v>1.5127622327362082</v>
      </c>
      <c r="AC354" s="478">
        <f t="shared" si="810"/>
        <v>3.7590459312642217</v>
      </c>
      <c r="AD354" s="478">
        <f t="shared" si="810"/>
        <v>0.11104482944477709</v>
      </c>
      <c r="AE354" s="478">
        <f t="shared" si="810"/>
        <v>0.36610792508493428</v>
      </c>
      <c r="AF354" s="478">
        <f t="shared" si="810"/>
        <v>0.26977571514300713</v>
      </c>
      <c r="AG354" s="479">
        <f t="shared" si="791"/>
        <v>3.9057893705600222</v>
      </c>
      <c r="AH354" s="480"/>
      <c r="AI354" s="459">
        <f t="shared" si="792"/>
        <v>102.59294175339265</v>
      </c>
      <c r="AJ354" s="301"/>
      <c r="AK354" s="301"/>
    </row>
    <row r="355" spans="1:37" ht="12.75" hidden="1" customHeight="1">
      <c r="A355" s="447">
        <v>352</v>
      </c>
      <c r="B355" s="460">
        <v>10</v>
      </c>
      <c r="C355" s="483">
        <v>47</v>
      </c>
      <c r="D355" s="472">
        <f>測定日数!I51</f>
        <v>28</v>
      </c>
      <c r="E355" s="473">
        <f>mm!I51</f>
        <v>118.15286624203821</v>
      </c>
      <c r="F355" s="474">
        <f>pH!I51</f>
        <v>4.41</v>
      </c>
      <c r="G355" s="474">
        <f>EC!I51</f>
        <v>2.2999999999999998</v>
      </c>
      <c r="H355" s="475">
        <f>'SO4'!I51</f>
        <v>22.08</v>
      </c>
      <c r="I355" s="475">
        <f>'NO3'!I51</f>
        <v>10.220000000000001</v>
      </c>
      <c r="J355" s="475">
        <f>Cl!I51</f>
        <v>24.32</v>
      </c>
      <c r="K355" s="475">
        <f>H!I51</f>
        <v>38.904514499428053</v>
      </c>
      <c r="L355" s="475">
        <f>'NH4'!I51</f>
        <v>10.59</v>
      </c>
      <c r="M355" s="475">
        <f>Na!I51</f>
        <v>12.58</v>
      </c>
      <c r="N355" s="475">
        <f>K!I51</f>
        <v>0.68</v>
      </c>
      <c r="O355" s="475">
        <f>Mg!I51</f>
        <v>1.51</v>
      </c>
      <c r="P355" s="472">
        <f>Ca!I51</f>
        <v>1.48</v>
      </c>
      <c r="Q355" s="476">
        <f t="shared" si="781"/>
        <v>0.1423710490656136</v>
      </c>
      <c r="R355" s="473">
        <f t="shared" si="782"/>
        <v>78.699999999999989</v>
      </c>
      <c r="S355" s="475">
        <f t="shared" si="783"/>
        <v>68.734514499428059</v>
      </c>
      <c r="T355" s="475">
        <f t="shared" si="784"/>
        <v>78.842371049065605</v>
      </c>
      <c r="U355" s="475">
        <f t="shared" si="785"/>
        <v>-6.759262262575966</v>
      </c>
      <c r="V355" s="475">
        <f t="shared" si="786"/>
        <v>-6.8492138942152367</v>
      </c>
      <c r="W355" s="472">
        <f t="shared" si="787"/>
        <v>-3.3228824982519081</v>
      </c>
      <c r="X355" s="477">
        <f t="shared" si="788"/>
        <v>118.15286624203821</v>
      </c>
      <c r="Y355" s="478">
        <f t="shared" ref="Y355:AA355" si="811">H355*$E355/1000</f>
        <v>2.6088152866242034</v>
      </c>
      <c r="Z355" s="478">
        <f t="shared" si="811"/>
        <v>1.2075222929936307</v>
      </c>
      <c r="AA355" s="478">
        <f t="shared" si="811"/>
        <v>2.8734777070063693</v>
      </c>
      <c r="AB355" s="478">
        <f t="shared" ref="AB355:AF355" si="812">L355*$E355/1000</f>
        <v>1.2512388535031846</v>
      </c>
      <c r="AC355" s="478">
        <f t="shared" si="812"/>
        <v>1.4863630573248408</v>
      </c>
      <c r="AD355" s="478">
        <f t="shared" si="812"/>
        <v>8.0343949044585999E-2</v>
      </c>
      <c r="AE355" s="478">
        <f t="shared" si="812"/>
        <v>0.17841082802547772</v>
      </c>
      <c r="AF355" s="478">
        <f t="shared" si="812"/>
        <v>0.17486624203821657</v>
      </c>
      <c r="AG355" s="479">
        <f t="shared" si="791"/>
        <v>4.5966798978623595</v>
      </c>
      <c r="AH355" s="480"/>
      <c r="AI355" s="459">
        <f t="shared" si="792"/>
        <v>147.43451449942805</v>
      </c>
      <c r="AJ355" s="301"/>
      <c r="AK355" s="301"/>
    </row>
    <row r="356" spans="1:37" ht="12.75" hidden="1" customHeight="1">
      <c r="A356" s="447">
        <v>353</v>
      </c>
      <c r="B356" s="460">
        <v>10</v>
      </c>
      <c r="C356" s="483">
        <v>48</v>
      </c>
      <c r="D356" s="472">
        <f>測定日数!I52</f>
        <v>28</v>
      </c>
      <c r="E356" s="473">
        <f>mm!I52</f>
        <v>54.777070063694268</v>
      </c>
      <c r="F356" s="474">
        <f>pH!I52</f>
        <v>4.37</v>
      </c>
      <c r="G356" s="474">
        <f>EC!I52</f>
        <v>2.52</v>
      </c>
      <c r="H356" s="475">
        <f>'SO4'!I52</f>
        <v>28</v>
      </c>
      <c r="I356" s="475">
        <f>'NO3'!I52</f>
        <v>9</v>
      </c>
      <c r="J356" s="475">
        <f>Cl!I52</f>
        <v>14.1</v>
      </c>
      <c r="K356" s="475">
        <f>H!I52</f>
        <v>42.657951880159267</v>
      </c>
      <c r="L356" s="475">
        <f>'NH4'!I52</f>
        <v>11.7</v>
      </c>
      <c r="M356" s="475">
        <f>Na!I52</f>
        <v>8.8000000000000007</v>
      </c>
      <c r="N356" s="475">
        <f>K!I52</f>
        <v>1.8</v>
      </c>
      <c r="O356" s="475">
        <f>Mg!I52</f>
        <v>0.7</v>
      </c>
      <c r="P356" s="472">
        <f>Ca!I52</f>
        <v>3.5</v>
      </c>
      <c r="Q356" s="476">
        <f t="shared" si="781"/>
        <v>0.12984393995831164</v>
      </c>
      <c r="R356" s="473">
        <f t="shared" si="782"/>
        <v>79.099999999999994</v>
      </c>
      <c r="S356" s="475">
        <f t="shared" si="783"/>
        <v>73.357951880159263</v>
      </c>
      <c r="T356" s="475">
        <f t="shared" si="784"/>
        <v>79.229843939958315</v>
      </c>
      <c r="U356" s="475">
        <f t="shared" si="785"/>
        <v>-3.7663159245077042</v>
      </c>
      <c r="V356" s="475">
        <f t="shared" si="786"/>
        <v>-3.8482055712511225</v>
      </c>
      <c r="W356" s="472">
        <f t="shared" si="787"/>
        <v>-4.4707559982270899</v>
      </c>
      <c r="X356" s="477">
        <f t="shared" si="788"/>
        <v>54.777070063694268</v>
      </c>
      <c r="Y356" s="478">
        <f t="shared" ref="Y356:AA356" si="813">H356*$E356/1000</f>
        <v>1.5337579617834394</v>
      </c>
      <c r="Z356" s="478">
        <f t="shared" si="813"/>
        <v>0.49299363057324841</v>
      </c>
      <c r="AA356" s="478">
        <f t="shared" si="813"/>
        <v>0.7723566878980892</v>
      </c>
      <c r="AB356" s="478">
        <f t="shared" ref="AB356:AF356" si="814">L356*$E356/1000</f>
        <v>0.64089171974522285</v>
      </c>
      <c r="AC356" s="478">
        <f t="shared" si="814"/>
        <v>0.48203821656050955</v>
      </c>
      <c r="AD356" s="478">
        <f t="shared" si="814"/>
        <v>9.8598726114649676E-2</v>
      </c>
      <c r="AE356" s="478">
        <f t="shared" si="814"/>
        <v>3.8343949044585983E-2</v>
      </c>
      <c r="AF356" s="478">
        <f t="shared" si="814"/>
        <v>0.19171974522292992</v>
      </c>
      <c r="AG356" s="479">
        <f t="shared" si="791"/>
        <v>2.3366776189131828</v>
      </c>
      <c r="AH356" s="480"/>
      <c r="AI356" s="459">
        <f t="shared" si="792"/>
        <v>152.45795188015927</v>
      </c>
      <c r="AJ356" s="301"/>
      <c r="AK356" s="301"/>
    </row>
    <row r="357" spans="1:37" ht="12.75" hidden="1" customHeight="1">
      <c r="A357" s="447">
        <v>354</v>
      </c>
      <c r="B357" s="460">
        <v>10</v>
      </c>
      <c r="C357" s="483">
        <v>49</v>
      </c>
      <c r="D357" s="472">
        <f>測定日数!I53</f>
        <v>27</v>
      </c>
      <c r="E357" s="473">
        <f>mm!I53</f>
        <v>97.452229299363054</v>
      </c>
      <c r="F357" s="474">
        <f>pH!I53</f>
        <v>4.7665473841443289</v>
      </c>
      <c r="G357" s="474">
        <f>EC!I53</f>
        <v>1.84</v>
      </c>
      <c r="H357" s="475">
        <f>'SO4'!I53</f>
        <v>16.2</v>
      </c>
      <c r="I357" s="475">
        <f>'NO3'!I53</f>
        <v>10.4</v>
      </c>
      <c r="J357" s="475">
        <f>Cl!I53</f>
        <v>9.8000000000000007</v>
      </c>
      <c r="K357" s="475">
        <f>H!I53</f>
        <v>17.117983989959111</v>
      </c>
      <c r="L357" s="475">
        <f>'NH4'!I53</f>
        <v>20.100000000000001</v>
      </c>
      <c r="M357" s="475">
        <f>Na!I53</f>
        <v>5.3</v>
      </c>
      <c r="N357" s="475">
        <f>K!I53</f>
        <v>0</v>
      </c>
      <c r="O357" s="475">
        <f>Mg!I53</f>
        <v>1.7</v>
      </c>
      <c r="P357" s="472">
        <f>Ca!I53</f>
        <v>1.9</v>
      </c>
      <c r="Q357" s="476">
        <f t="shared" si="781"/>
        <v>0.32357061123090691</v>
      </c>
      <c r="R357" s="473">
        <f t="shared" si="782"/>
        <v>52.600000000000009</v>
      </c>
      <c r="S357" s="475">
        <f t="shared" si="783"/>
        <v>49.717983989959109</v>
      </c>
      <c r="T357" s="475">
        <f t="shared" si="784"/>
        <v>52.923570611230915</v>
      </c>
      <c r="U357" s="475">
        <f t="shared" si="785"/>
        <v>-2.8167247805857119</v>
      </c>
      <c r="V357" s="475">
        <f t="shared" si="786"/>
        <v>-3.1230885324437985</v>
      </c>
      <c r="W357" s="472">
        <f t="shared" si="787"/>
        <v>-20.179594028926676</v>
      </c>
      <c r="X357" s="477">
        <f t="shared" si="788"/>
        <v>97.452229299363054</v>
      </c>
      <c r="Y357" s="478">
        <f t="shared" ref="Y357:AA357" si="815">H357*$E357/1000</f>
        <v>1.5787261146496814</v>
      </c>
      <c r="Z357" s="478">
        <f t="shared" si="815"/>
        <v>1.0135031847133757</v>
      </c>
      <c r="AA357" s="478">
        <f t="shared" si="815"/>
        <v>0.95503184713375799</v>
      </c>
      <c r="AB357" s="478">
        <f t="shared" ref="AB357:AF357" si="816">L357*$E357/1000</f>
        <v>1.9587898089171973</v>
      </c>
      <c r="AC357" s="478">
        <f t="shared" si="816"/>
        <v>0.51649681528662417</v>
      </c>
      <c r="AD357" s="478">
        <f t="shared" si="816"/>
        <v>0</v>
      </c>
      <c r="AE357" s="478">
        <f t="shared" si="816"/>
        <v>0.16566878980891719</v>
      </c>
      <c r="AF357" s="478">
        <f t="shared" si="816"/>
        <v>0.18515923566878978</v>
      </c>
      <c r="AG357" s="479">
        <f t="shared" si="791"/>
        <v>1.6681857009323209</v>
      </c>
      <c r="AH357" s="480"/>
      <c r="AI357" s="459">
        <f t="shared" si="792"/>
        <v>102.31798398995912</v>
      </c>
      <c r="AJ357" s="301"/>
      <c r="AK357" s="301"/>
    </row>
    <row r="358" spans="1:37" ht="12.75" hidden="1" customHeight="1">
      <c r="A358" s="447">
        <v>355</v>
      </c>
      <c r="B358" s="460">
        <v>10</v>
      </c>
      <c r="C358" s="483">
        <v>50</v>
      </c>
      <c r="D358" s="472">
        <f>測定日数!I54</f>
        <v>28</v>
      </c>
      <c r="E358" s="473">
        <f>mm!I54</f>
        <v>218.55475095265251</v>
      </c>
      <c r="F358" s="474">
        <f>pH!I54</f>
        <v>4.34</v>
      </c>
      <c r="G358" s="474">
        <f>EC!I54</f>
        <v>3.5</v>
      </c>
      <c r="H358" s="475">
        <f>'SO4'!I54</f>
        <v>31</v>
      </c>
      <c r="I358" s="475">
        <f>'NO3'!I54</f>
        <v>26.1</v>
      </c>
      <c r="J358" s="475">
        <f>Cl!I54</f>
        <v>65.3</v>
      </c>
      <c r="K358" s="475">
        <f>H!I54</f>
        <v>45.70881896148753</v>
      </c>
      <c r="L358" s="475">
        <f>'NH4'!I54</f>
        <v>11.5</v>
      </c>
      <c r="M358" s="475">
        <f>Na!I54</f>
        <v>62</v>
      </c>
      <c r="N358" s="475">
        <f>K!I54</f>
        <v>1.8</v>
      </c>
      <c r="O358" s="475">
        <f>Mg!I54</f>
        <v>6.8</v>
      </c>
      <c r="P358" s="472">
        <f>Ca!I54</f>
        <v>1.5</v>
      </c>
      <c r="Q358" s="476">
        <f t="shared" si="781"/>
        <v>0.12117741539852057</v>
      </c>
      <c r="R358" s="473">
        <f t="shared" si="782"/>
        <v>153.4</v>
      </c>
      <c r="S358" s="475">
        <f t="shared" si="783"/>
        <v>137.60881896148754</v>
      </c>
      <c r="T358" s="475">
        <f t="shared" si="784"/>
        <v>153.52117741539854</v>
      </c>
      <c r="U358" s="475">
        <f t="shared" si="785"/>
        <v>-5.4263582440098785</v>
      </c>
      <c r="V358" s="475">
        <f t="shared" si="786"/>
        <v>-5.4657227533886434</v>
      </c>
      <c r="W358" s="472">
        <f t="shared" si="787"/>
        <v>-3.2738641253918854</v>
      </c>
      <c r="X358" s="477">
        <f t="shared" si="788"/>
        <v>218.55475095265251</v>
      </c>
      <c r="Y358" s="478">
        <f t="shared" ref="Y358:AA358" si="817">H358*$E358/1000</f>
        <v>6.7751972795322279</v>
      </c>
      <c r="Z358" s="478">
        <f t="shared" si="817"/>
        <v>5.7042789998642309</v>
      </c>
      <c r="AA358" s="478">
        <f t="shared" si="817"/>
        <v>14.271625237208209</v>
      </c>
      <c r="AB358" s="478">
        <f t="shared" ref="AB358:AF358" si="818">L358*$E358/1000</f>
        <v>2.5133796359555038</v>
      </c>
      <c r="AC358" s="478">
        <f t="shared" si="818"/>
        <v>13.550394559064456</v>
      </c>
      <c r="AD358" s="478">
        <f t="shared" si="818"/>
        <v>0.39339855171477456</v>
      </c>
      <c r="AE358" s="478">
        <f t="shared" si="818"/>
        <v>1.486172306478037</v>
      </c>
      <c r="AF358" s="478">
        <f t="shared" si="818"/>
        <v>0.32783212642897874</v>
      </c>
      <c r="AG358" s="479">
        <f t="shared" si="791"/>
        <v>9.9898795444677884</v>
      </c>
      <c r="AH358" s="480"/>
      <c r="AI358" s="459">
        <f t="shared" si="792"/>
        <v>291.00881896148758</v>
      </c>
      <c r="AJ358" s="301"/>
      <c r="AK358" s="301"/>
    </row>
    <row r="359" spans="1:37" ht="12.75" hidden="1" customHeight="1">
      <c r="A359" s="447">
        <v>356</v>
      </c>
      <c r="B359" s="460">
        <v>10</v>
      </c>
      <c r="C359" s="483">
        <v>51</v>
      </c>
      <c r="D359" s="472">
        <f>測定日数!I55</f>
        <v>28</v>
      </c>
      <c r="E359" s="473">
        <f>mm!I55</f>
        <v>126</v>
      </c>
      <c r="F359" s="474">
        <f>pH!I55</f>
        <v>4.870826609575694</v>
      </c>
      <c r="G359" s="474">
        <f>EC!I55</f>
        <v>2.8885714285714283</v>
      </c>
      <c r="H359" s="475">
        <f>'SO4'!I55</f>
        <v>21.3705719639511</v>
      </c>
      <c r="I359" s="475">
        <f>'NO3'!I55</f>
        <v>12.478786063691725</v>
      </c>
      <c r="J359" s="475">
        <f>Cl!I55</f>
        <v>91.745583988179177</v>
      </c>
      <c r="K359" s="475">
        <f>H!I55</f>
        <v>13.463977909741679</v>
      </c>
      <c r="L359" s="475">
        <f>'NH4'!I55</f>
        <v>10.875303558230387</v>
      </c>
      <c r="M359" s="475">
        <f>Na!I55</f>
        <v>77.942790861451172</v>
      </c>
      <c r="N359" s="475">
        <f>K!I55</f>
        <v>3.9946413347947876</v>
      </c>
      <c r="O359" s="475">
        <f>Mg!I55</f>
        <v>9.7509398496240607</v>
      </c>
      <c r="P359" s="472">
        <f>Ca!I55</f>
        <v>4.063301967493584</v>
      </c>
      <c r="Q359" s="476">
        <f t="shared" si="781"/>
        <v>0.4113848507330341</v>
      </c>
      <c r="R359" s="473">
        <f t="shared" si="782"/>
        <v>146.96551397977311</v>
      </c>
      <c r="S359" s="475">
        <f t="shared" si="783"/>
        <v>133.90519729845332</v>
      </c>
      <c r="T359" s="475">
        <f t="shared" si="784"/>
        <v>147.37689883050612</v>
      </c>
      <c r="U359" s="475">
        <f t="shared" si="785"/>
        <v>-4.6499389779315337</v>
      </c>
      <c r="V359" s="475">
        <f t="shared" si="786"/>
        <v>-4.7893917591812993</v>
      </c>
      <c r="W359" s="472">
        <f t="shared" si="787"/>
        <v>-12.332231203310029</v>
      </c>
      <c r="X359" s="477">
        <f t="shared" si="788"/>
        <v>126</v>
      </c>
      <c r="Y359" s="478">
        <f t="shared" ref="Y359:AA359" si="819">H359*$E359/1000</f>
        <v>2.6926920674578385</v>
      </c>
      <c r="Z359" s="478">
        <f t="shared" si="819"/>
        <v>1.5723270440251573</v>
      </c>
      <c r="AA359" s="478">
        <f t="shared" si="819"/>
        <v>11.559943582510575</v>
      </c>
      <c r="AB359" s="478">
        <f t="shared" ref="AB359:AF359" si="820">L359*$E359/1000</f>
        <v>1.3702882483370289</v>
      </c>
      <c r="AC359" s="478">
        <f t="shared" si="820"/>
        <v>9.8207916485428477</v>
      </c>
      <c r="AD359" s="478">
        <f t="shared" si="820"/>
        <v>0.50332480818414327</v>
      </c>
      <c r="AE359" s="478">
        <f t="shared" si="820"/>
        <v>1.2286184210526316</v>
      </c>
      <c r="AF359" s="478">
        <f t="shared" si="820"/>
        <v>0.5119760479041916</v>
      </c>
      <c r="AG359" s="479">
        <f t="shared" si="791"/>
        <v>1.6964612166274518</v>
      </c>
      <c r="AH359" s="480"/>
      <c r="AI359" s="459">
        <f t="shared" si="792"/>
        <v>280.87071127822639</v>
      </c>
      <c r="AJ359" s="301"/>
      <c r="AK359" s="301"/>
    </row>
    <row r="360" spans="1:37" ht="12.75" hidden="1" customHeight="1">
      <c r="A360" s="447">
        <v>357</v>
      </c>
      <c r="B360" s="460">
        <v>10</v>
      </c>
      <c r="C360" s="483">
        <v>52</v>
      </c>
      <c r="D360" s="472">
        <f>測定日数!I56</f>
        <v>28</v>
      </c>
      <c r="E360" s="473">
        <f>mm!I56</f>
        <v>108.575502177291</v>
      </c>
      <c r="F360" s="474">
        <f>pH!I56</f>
        <v>4.8</v>
      </c>
      <c r="G360" s="474">
        <f>EC!I56</f>
        <v>1.7</v>
      </c>
      <c r="H360" s="475">
        <f>'SO4'!I56</f>
        <v>16.600000000000001</v>
      </c>
      <c r="I360" s="475">
        <f>'NO3'!I56</f>
        <v>8.6</v>
      </c>
      <c r="J360" s="475">
        <f>Cl!I56</f>
        <v>49.8</v>
      </c>
      <c r="K360" s="475">
        <f>H!I56</f>
        <v>15.848931924611144</v>
      </c>
      <c r="L360" s="475">
        <f>'NH4'!I56</f>
        <v>10.7</v>
      </c>
      <c r="M360" s="475">
        <f>Na!I56</f>
        <v>43.9</v>
      </c>
      <c r="N360" s="475">
        <f>K!I56</f>
        <v>1.6</v>
      </c>
      <c r="O360" s="475">
        <f>Mg!I56</f>
        <v>4.8</v>
      </c>
      <c r="P360" s="472">
        <f>Ca!I56</f>
        <v>3.8</v>
      </c>
      <c r="Q360" s="476">
        <f t="shared" si="781"/>
        <v>0.34947948347679242</v>
      </c>
      <c r="R360" s="473">
        <f t="shared" si="782"/>
        <v>91.6</v>
      </c>
      <c r="S360" s="475">
        <f t="shared" si="783"/>
        <v>89.248931924611128</v>
      </c>
      <c r="T360" s="475">
        <f t="shared" si="784"/>
        <v>91.949479483476807</v>
      </c>
      <c r="U360" s="475">
        <f t="shared" si="785"/>
        <v>-1.3000176724123176</v>
      </c>
      <c r="V360" s="475">
        <f t="shared" si="786"/>
        <v>-1.4903814762391114</v>
      </c>
      <c r="W360" s="472">
        <f t="shared" si="787"/>
        <v>-0.94229185887109967</v>
      </c>
      <c r="X360" s="477">
        <f t="shared" si="788"/>
        <v>108.575502177291</v>
      </c>
      <c r="Y360" s="478">
        <f t="shared" ref="Y360:AA360" si="821">H360*$E360/1000</f>
        <v>1.8023533361430306</v>
      </c>
      <c r="Z360" s="478">
        <f t="shared" si="821"/>
        <v>0.93374931872470257</v>
      </c>
      <c r="AA360" s="478">
        <f t="shared" si="821"/>
        <v>5.4070600084290916</v>
      </c>
      <c r="AB360" s="478">
        <f t="shared" ref="AB360:AF360" si="822">L360*$E360/1000</f>
        <v>1.1617578732970137</v>
      </c>
      <c r="AC360" s="478">
        <f t="shared" si="822"/>
        <v>4.7664645455830748</v>
      </c>
      <c r="AD360" s="478">
        <f t="shared" si="822"/>
        <v>0.17372080348366561</v>
      </c>
      <c r="AE360" s="478">
        <f t="shared" si="822"/>
        <v>0.52116241045099676</v>
      </c>
      <c r="AF360" s="478">
        <f t="shared" si="822"/>
        <v>0.41258690827370575</v>
      </c>
      <c r="AG360" s="479">
        <f t="shared" si="791"/>
        <v>1.7208057426883541</v>
      </c>
      <c r="AH360" s="480"/>
      <c r="AI360" s="459">
        <f t="shared" si="792"/>
        <v>180.84893192461112</v>
      </c>
      <c r="AJ360" s="301"/>
      <c r="AK360" s="301"/>
    </row>
    <row r="361" spans="1:37" ht="12.75" hidden="1" customHeight="1">
      <c r="A361" s="447">
        <v>358</v>
      </c>
      <c r="B361" s="460">
        <v>11</v>
      </c>
      <c r="C361" s="483">
        <v>1</v>
      </c>
      <c r="D361" s="472">
        <f>測定日数!J5</f>
        <v>28</v>
      </c>
      <c r="E361" s="473">
        <f>mm!J5</f>
        <v>97.998147434897618</v>
      </c>
      <c r="F361" s="474">
        <f>pH!J5</f>
        <v>4.7118844967891818</v>
      </c>
      <c r="G361" s="474">
        <f>EC!J5</f>
        <v>3.1079920096144478</v>
      </c>
      <c r="H361" s="475">
        <f>'SO4'!J5</f>
        <v>20.543963532304662</v>
      </c>
      <c r="I361" s="475">
        <f>'NO3'!J5</f>
        <v>10.815795707741676</v>
      </c>
      <c r="J361" s="475">
        <f>Cl!J5</f>
        <v>131.80054508098493</v>
      </c>
      <c r="K361" s="475">
        <f>H!J5</f>
        <v>19.41402136429792</v>
      </c>
      <c r="L361" s="475">
        <f>'NH4'!J5</f>
        <v>22.821808344646033</v>
      </c>
      <c r="M361" s="475">
        <f>Na!J5</f>
        <v>108.46206205871174</v>
      </c>
      <c r="N361" s="475">
        <f>K!J5</f>
        <v>4.4302283578842578</v>
      </c>
      <c r="O361" s="475">
        <f>Mg!J5</f>
        <v>12.650597224956948</v>
      </c>
      <c r="P361" s="472">
        <f>Ca!J5</f>
        <v>8.4338036718108231</v>
      </c>
      <c r="Q361" s="476">
        <f t="shared" si="781"/>
        <v>0.28530289725846564</v>
      </c>
      <c r="R361" s="473">
        <f t="shared" si="782"/>
        <v>183.70426785333595</v>
      </c>
      <c r="S361" s="475">
        <f t="shared" si="783"/>
        <v>197.29692191907552</v>
      </c>
      <c r="T361" s="475">
        <f t="shared" si="784"/>
        <v>183.98957075059442</v>
      </c>
      <c r="U361" s="475">
        <f t="shared" si="785"/>
        <v>3.567614598227121</v>
      </c>
      <c r="V361" s="475">
        <f t="shared" si="786"/>
        <v>3.4901186966541724</v>
      </c>
      <c r="W361" s="472">
        <f t="shared" si="787"/>
        <v>-0.61489371714246255</v>
      </c>
      <c r="X361" s="477">
        <f t="shared" si="788"/>
        <v>97.998147434897618</v>
      </c>
      <c r="Y361" s="478">
        <f t="shared" ref="Y361:AA361" si="823">H361*$E361/1000</f>
        <v>2.0132703671359522</v>
      </c>
      <c r="Z361" s="478">
        <f t="shared" si="823"/>
        <v>1.0599279423930015</v>
      </c>
      <c r="AA361" s="478">
        <f t="shared" si="823"/>
        <v>12.916209248846231</v>
      </c>
      <c r="AB361" s="478">
        <f t="shared" ref="AB361:AF361" si="824">L361*$E361/1000</f>
        <v>2.2364949388895989</v>
      </c>
      <c r="AC361" s="478">
        <f t="shared" si="824"/>
        <v>10.629081148722648</v>
      </c>
      <c r="AD361" s="478">
        <f t="shared" si="824"/>
        <v>0.43415417178620591</v>
      </c>
      <c r="AE361" s="478">
        <f t="shared" si="824"/>
        <v>1.2397350919908376</v>
      </c>
      <c r="AF361" s="478">
        <f t="shared" si="824"/>
        <v>0.82649713566709793</v>
      </c>
      <c r="AG361" s="479">
        <f t="shared" si="791"/>
        <v>1.9025381279627198</v>
      </c>
      <c r="AH361" s="480"/>
      <c r="AI361" s="459">
        <f t="shared" si="792"/>
        <v>381.00118977241146</v>
      </c>
      <c r="AJ361" s="301"/>
      <c r="AK361" s="301"/>
    </row>
    <row r="362" spans="1:37" ht="12.75" hidden="1" customHeight="1">
      <c r="A362" s="447">
        <v>359</v>
      </c>
      <c r="B362" s="460">
        <v>11</v>
      </c>
      <c r="C362" s="483">
        <v>2</v>
      </c>
      <c r="D362" s="461">
        <f>測定日数!J6</f>
        <v>28</v>
      </c>
      <c r="E362" s="462">
        <f>mm!J6</f>
        <v>165.93577592304428</v>
      </c>
      <c r="F362" s="463">
        <f>pH!J6</f>
        <v>5.1379047872173418</v>
      </c>
      <c r="G362" s="463">
        <f>EC!J6</f>
        <v>2.2687911338448421</v>
      </c>
      <c r="H362" s="464">
        <f>'SO4'!J6</f>
        <v>15.408717375358551</v>
      </c>
      <c r="I362" s="464">
        <f>'NO3'!J6</f>
        <v>10.692403112119836</v>
      </c>
      <c r="J362" s="464">
        <f>Cl!J6</f>
        <v>115.49710575209141</v>
      </c>
      <c r="K362" s="464">
        <f>H!J6</f>
        <v>7.9027755675557989</v>
      </c>
      <c r="L362" s="464">
        <f>'NH4'!J6</f>
        <v>22.475949893955956</v>
      </c>
      <c r="M362" s="464">
        <f>Na!J6</f>
        <v>107.07750964891117</v>
      </c>
      <c r="N362" s="464">
        <f>K!J6</f>
        <v>11.180350632168961</v>
      </c>
      <c r="O362" s="464">
        <f>Mg!J6</f>
        <v>5.3571602652059784</v>
      </c>
      <c r="P362" s="461">
        <f>Ca!J6</f>
        <v>3.7487000179737038</v>
      </c>
      <c r="Q362" s="465">
        <f t="shared" si="781"/>
        <v>0.76089805222621554</v>
      </c>
      <c r="R362" s="466">
        <f t="shared" si="782"/>
        <v>157.00694361492836</v>
      </c>
      <c r="S362" s="467">
        <f t="shared" si="783"/>
        <v>166.84830630895127</v>
      </c>
      <c r="T362" s="467">
        <f t="shared" si="784"/>
        <v>157.76784166715458</v>
      </c>
      <c r="U362" s="467">
        <f t="shared" si="785"/>
        <v>3.038815241172117</v>
      </c>
      <c r="V362" s="467">
        <f t="shared" si="786"/>
        <v>2.7972929561301649</v>
      </c>
      <c r="W362" s="461">
        <f t="shared" si="787"/>
        <v>1.6425399407100756</v>
      </c>
      <c r="X362" s="468">
        <f t="shared" si="788"/>
        <v>165.93577592304428</v>
      </c>
      <c r="Y362" s="469">
        <f t="shared" ref="Y362:AA362" si="825">H362*$E362/1000</f>
        <v>2.5568574736590155</v>
      </c>
      <c r="Z362" s="469">
        <f t="shared" si="825"/>
        <v>1.7742522068915783</v>
      </c>
      <c r="AA362" s="469">
        <f t="shared" si="825"/>
        <v>19.16510185983919</v>
      </c>
      <c r="AB362" s="469">
        <f t="shared" ref="AB362:AF362" si="826">L362*$E362/1000</f>
        <v>3.7295641852610464</v>
      </c>
      <c r="AC362" s="469">
        <f t="shared" si="826"/>
        <v>17.767989647499338</v>
      </c>
      <c r="AD362" s="469">
        <f t="shared" si="826"/>
        <v>1.8552201572406553</v>
      </c>
      <c r="AE362" s="469">
        <f t="shared" si="826"/>
        <v>0.88894454535105571</v>
      </c>
      <c r="AF362" s="469">
        <f t="shared" si="826"/>
        <v>0.62204344618519658</v>
      </c>
      <c r="AG362" s="470">
        <f t="shared" si="791"/>
        <v>1.3113531957480482</v>
      </c>
      <c r="AH362" s="471"/>
      <c r="AI362" s="459">
        <f t="shared" si="792"/>
        <v>323.85524992387963</v>
      </c>
      <c r="AJ362" s="301"/>
      <c r="AK362" s="301"/>
    </row>
    <row r="363" spans="1:37" ht="12.75" hidden="1" customHeight="1">
      <c r="A363" s="447">
        <v>360</v>
      </c>
      <c r="B363" s="460">
        <v>11</v>
      </c>
      <c r="C363" s="483">
        <v>3</v>
      </c>
      <c r="D363" s="472">
        <f>測定日数!J7</f>
        <v>28</v>
      </c>
      <c r="E363" s="473">
        <f>mm!J7</f>
        <v>64.171974522292999</v>
      </c>
      <c r="F363" s="474">
        <f>pH!J7</f>
        <v>5.01136352168656</v>
      </c>
      <c r="G363" s="474">
        <f>EC!J7</f>
        <v>3.1636972704714634</v>
      </c>
      <c r="H363" s="475">
        <f>'SO4'!J7</f>
        <v>29.421526054590569</v>
      </c>
      <c r="I363" s="475">
        <f>'NO3'!J7</f>
        <v>15.008004482510206</v>
      </c>
      <c r="J363" s="475">
        <f>Cl!J7</f>
        <v>138.70372768411804</v>
      </c>
      <c r="K363" s="475">
        <f>H!J7</f>
        <v>9.741738742257958</v>
      </c>
      <c r="L363" s="475">
        <f>'NH4'!J7</f>
        <v>32.717121588089327</v>
      </c>
      <c r="M363" s="475">
        <f>Na!J7</f>
        <v>105.00593375768692</v>
      </c>
      <c r="N363" s="475">
        <f>K!J7</f>
        <v>3.5520044677704936</v>
      </c>
      <c r="O363" s="475">
        <f>Mg!J7</f>
        <v>14.045890389976408</v>
      </c>
      <c r="P363" s="472">
        <f>Ca!J7</f>
        <v>15.086228287841191</v>
      </c>
      <c r="Q363" s="476">
        <f t="shared" si="781"/>
        <v>0.56857165740293059</v>
      </c>
      <c r="R363" s="473">
        <f t="shared" si="782"/>
        <v>212.55478427580937</v>
      </c>
      <c r="S363" s="475">
        <f t="shared" si="783"/>
        <v>209.28103591143991</v>
      </c>
      <c r="T363" s="475">
        <f t="shared" si="784"/>
        <v>213.12335593321231</v>
      </c>
      <c r="U363" s="475">
        <f t="shared" si="785"/>
        <v>-0.77607168659035741</v>
      </c>
      <c r="V363" s="475">
        <f t="shared" si="786"/>
        <v>-0.90963069891221349</v>
      </c>
      <c r="W363" s="472">
        <f t="shared" si="787"/>
        <v>-1.0193793836680314</v>
      </c>
      <c r="X363" s="477">
        <f t="shared" si="788"/>
        <v>64.171974522292999</v>
      </c>
      <c r="Y363" s="478">
        <f t="shared" ref="Y363:AA363" si="827">H363*$E363/1000</f>
        <v>1.8880374203821657</v>
      </c>
      <c r="Z363" s="478">
        <f t="shared" si="827"/>
        <v>0.96309328128210403</v>
      </c>
      <c r="AA363" s="478">
        <f t="shared" si="827"/>
        <v>8.900892079092289</v>
      </c>
      <c r="AB363" s="478">
        <f t="shared" ref="AB363:AF363" si="828">L363*$E363/1000</f>
        <v>2.0995222929936301</v>
      </c>
      <c r="AC363" s="478">
        <f t="shared" si="828"/>
        <v>6.7384381057878713</v>
      </c>
      <c r="AD363" s="478">
        <f t="shared" si="828"/>
        <v>0.22793914020883901</v>
      </c>
      <c r="AE363" s="478">
        <f t="shared" si="828"/>
        <v>0.90135252024848611</v>
      </c>
      <c r="AF363" s="478">
        <f t="shared" si="828"/>
        <v>0.96811305732484088</v>
      </c>
      <c r="AG363" s="479">
        <f t="shared" si="791"/>
        <v>0.62514661037101238</v>
      </c>
      <c r="AH363" s="480"/>
      <c r="AI363" s="459">
        <f t="shared" si="792"/>
        <v>421.83582018724928</v>
      </c>
      <c r="AJ363" s="301"/>
      <c r="AK363" s="301"/>
    </row>
    <row r="364" spans="1:37" ht="12.75" hidden="1" customHeight="1">
      <c r="A364" s="447">
        <v>361</v>
      </c>
      <c r="B364" s="460">
        <v>11</v>
      </c>
      <c r="C364" s="483">
        <v>4</v>
      </c>
      <c r="D364" s="472">
        <f>測定日数!J8</f>
        <v>28</v>
      </c>
      <c r="E364" s="473">
        <f>mm!J8</f>
        <v>85.210057288351365</v>
      </c>
      <c r="F364" s="474">
        <f>pH!J8</f>
        <v>5.24</v>
      </c>
      <c r="G364" s="474">
        <f>EC!J8</f>
        <v>0.93</v>
      </c>
      <c r="H364" s="475">
        <f>'SO4'!J8</f>
        <v>10.6</v>
      </c>
      <c r="I364" s="475">
        <f>'NO3'!J8</f>
        <v>7.9</v>
      </c>
      <c r="J364" s="475">
        <f>Cl!J8</f>
        <v>13.6</v>
      </c>
      <c r="K364" s="475">
        <f>H!J8</f>
        <v>5.7543993733715668</v>
      </c>
      <c r="L364" s="475">
        <f>'NH4'!J8</f>
        <v>11.7</v>
      </c>
      <c r="M364" s="475">
        <f>Na!J8</f>
        <v>15.3</v>
      </c>
      <c r="N364" s="475">
        <f>K!J8</f>
        <v>0.9</v>
      </c>
      <c r="O364" s="475">
        <f>Mg!J8</f>
        <v>1.4</v>
      </c>
      <c r="P364" s="472">
        <f>Ca!J8</f>
        <v>4.7</v>
      </c>
      <c r="Q364" s="476">
        <f t="shared" si="781"/>
        <v>0.96254642461957896</v>
      </c>
      <c r="R364" s="473">
        <f t="shared" si="782"/>
        <v>42.7</v>
      </c>
      <c r="S364" s="475">
        <f t="shared" si="783"/>
        <v>45.854399373371571</v>
      </c>
      <c r="T364" s="475">
        <f t="shared" si="784"/>
        <v>43.662546424619585</v>
      </c>
      <c r="U364" s="475">
        <f t="shared" si="785"/>
        <v>3.5621035156838294</v>
      </c>
      <c r="V364" s="475">
        <f t="shared" si="786"/>
        <v>2.4485341062665853</v>
      </c>
      <c r="W364" s="472">
        <f t="shared" si="787"/>
        <v>-9.3163799856028469</v>
      </c>
      <c r="X364" s="477">
        <f t="shared" si="788"/>
        <v>85.210057288351365</v>
      </c>
      <c r="Y364" s="478">
        <f t="shared" ref="Y364:AA364" si="829">H364*$E364/1000</f>
        <v>0.90322660725652437</v>
      </c>
      <c r="Z364" s="478">
        <f t="shared" si="829"/>
        <v>0.67315945257797583</v>
      </c>
      <c r="AA364" s="478">
        <f t="shared" si="829"/>
        <v>1.1588567791215785</v>
      </c>
      <c r="AB364" s="478">
        <f t="shared" ref="AB364:AF364" si="830">L364*$E364/1000</f>
        <v>0.99695767027371096</v>
      </c>
      <c r="AC364" s="478">
        <f t="shared" si="830"/>
        <v>1.3037138765117759</v>
      </c>
      <c r="AD364" s="478">
        <f t="shared" si="830"/>
        <v>7.6689051559516233E-2</v>
      </c>
      <c r="AE364" s="478">
        <f t="shared" si="830"/>
        <v>0.11929408020369191</v>
      </c>
      <c r="AF364" s="478">
        <f t="shared" si="830"/>
        <v>0.40048726925525141</v>
      </c>
      <c r="AG364" s="479">
        <f t="shared" si="791"/>
        <v>0.49033270026504444</v>
      </c>
      <c r="AH364" s="480"/>
      <c r="AI364" s="459">
        <f t="shared" si="792"/>
        <v>88.554399373371581</v>
      </c>
      <c r="AJ364" s="301"/>
      <c r="AK364" s="301"/>
    </row>
    <row r="365" spans="1:37" ht="12.75" hidden="1" customHeight="1">
      <c r="A365" s="447">
        <v>362</v>
      </c>
      <c r="B365" s="460">
        <v>11</v>
      </c>
      <c r="C365" s="483">
        <v>5</v>
      </c>
      <c r="D365" s="472">
        <f>測定日数!J9</f>
        <v>35</v>
      </c>
      <c r="E365" s="473">
        <f>mm!J9</f>
        <v>114</v>
      </c>
      <c r="F365" s="474">
        <f>pH!J9</f>
        <v>4.74</v>
      </c>
      <c r="G365" s="474">
        <f>EC!J9</f>
        <v>4.07</v>
      </c>
      <c r="H365" s="475">
        <f>'SO4'!J9</f>
        <v>23.5</v>
      </c>
      <c r="I365" s="475">
        <f>'NO3'!J9</f>
        <v>12.1</v>
      </c>
      <c r="J365" s="475">
        <f>Cl!J9</f>
        <v>209</v>
      </c>
      <c r="K365" s="475">
        <f>H!J9</f>
        <v>18.197008586099834</v>
      </c>
      <c r="L365" s="475">
        <f>'NH4'!J9</f>
        <v>14.6</v>
      </c>
      <c r="M365" s="475">
        <f>Na!J9</f>
        <v>184</v>
      </c>
      <c r="N365" s="475">
        <f>K!J9</f>
        <v>5.42</v>
      </c>
      <c r="O365" s="475">
        <f>Mg!J9</f>
        <v>18.7</v>
      </c>
      <c r="P365" s="472">
        <f>Ca!J9</f>
        <v>6.45</v>
      </c>
      <c r="Q365" s="476">
        <f t="shared" si="781"/>
        <v>0.3043839055449441</v>
      </c>
      <c r="R365" s="473">
        <f t="shared" si="782"/>
        <v>268.10000000000002</v>
      </c>
      <c r="S365" s="475">
        <f t="shared" si="783"/>
        <v>272.51700858609979</v>
      </c>
      <c r="T365" s="475">
        <f t="shared" si="784"/>
        <v>268.40438390554493</v>
      </c>
      <c r="U365" s="475">
        <f t="shared" si="785"/>
        <v>0.81703100641464677</v>
      </c>
      <c r="V365" s="475">
        <f t="shared" si="786"/>
        <v>0.76029987677338606</v>
      </c>
      <c r="W365" s="472">
        <f t="shared" si="787"/>
        <v>-0.38222455470721389</v>
      </c>
      <c r="X365" s="477">
        <f t="shared" si="788"/>
        <v>114</v>
      </c>
      <c r="Y365" s="478">
        <f t="shared" ref="Y365:AA365" si="831">H365*$E365/1000</f>
        <v>2.6789999999999998</v>
      </c>
      <c r="Z365" s="478">
        <f t="shared" si="831"/>
        <v>1.3794</v>
      </c>
      <c r="AA365" s="478">
        <f t="shared" si="831"/>
        <v>23.826000000000001</v>
      </c>
      <c r="AB365" s="478">
        <f t="shared" ref="AB365:AF365" si="832">L365*$E365/1000</f>
        <v>1.6643999999999999</v>
      </c>
      <c r="AC365" s="478">
        <f t="shared" si="832"/>
        <v>20.975999999999999</v>
      </c>
      <c r="AD365" s="478">
        <f t="shared" si="832"/>
        <v>0.61787999999999998</v>
      </c>
      <c r="AE365" s="478">
        <f t="shared" si="832"/>
        <v>2.1317999999999997</v>
      </c>
      <c r="AF365" s="478">
        <f t="shared" si="832"/>
        <v>0.73530000000000006</v>
      </c>
      <c r="AG365" s="479">
        <f t="shared" si="791"/>
        <v>2.0744589788153811</v>
      </c>
      <c r="AH365" s="480"/>
      <c r="AI365" s="459">
        <f t="shared" si="792"/>
        <v>540.61700858609981</v>
      </c>
      <c r="AJ365" s="301"/>
      <c r="AK365" s="301"/>
    </row>
    <row r="366" spans="1:37" ht="12.75" hidden="1" customHeight="1">
      <c r="A366" s="447">
        <v>363</v>
      </c>
      <c r="B366" s="460">
        <v>11</v>
      </c>
      <c r="C366" s="483">
        <v>6</v>
      </c>
      <c r="D366" s="472">
        <f>測定日数!J10</f>
        <v>28</v>
      </c>
      <c r="E366" s="473">
        <f>mm!J10</f>
        <v>78.2</v>
      </c>
      <c r="F366" s="474">
        <f>pH!J10</f>
        <v>4.3937302242813292</v>
      </c>
      <c r="G366" s="474">
        <f>EC!J10</f>
        <v>2.5499999999999998</v>
      </c>
      <c r="H366" s="475">
        <f>'SO4'!J10</f>
        <v>22.196232320698961</v>
      </c>
      <c r="I366" s="475">
        <f>'NO3'!J10</f>
        <v>21.019420595061188</v>
      </c>
      <c r="J366" s="475">
        <f>Cl!J10</f>
        <v>28.499692661758388</v>
      </c>
      <c r="K366" s="475">
        <f>H!J10</f>
        <v>40.389620793050632</v>
      </c>
      <c r="L366" s="475">
        <f>'NH4'!J10</f>
        <v>18.958622781996247</v>
      </c>
      <c r="M366" s="475">
        <f>Na!J10</f>
        <v>19.743044067864492</v>
      </c>
      <c r="N366" s="475">
        <f>K!J10</f>
        <v>1.3287910531720748</v>
      </c>
      <c r="O366" s="475">
        <f>Mg!J10</f>
        <v>2.804260522244324</v>
      </c>
      <c r="P366" s="472">
        <f>Ca!J10</f>
        <v>3.1231979136356443</v>
      </c>
      <c r="Q366" s="476">
        <f t="shared" si="781"/>
        <v>0.13713613631215268</v>
      </c>
      <c r="R366" s="473">
        <f t="shared" si="782"/>
        <v>93.911577898217502</v>
      </c>
      <c r="S366" s="475">
        <f t="shared" si="783"/>
        <v>92.274995567843376</v>
      </c>
      <c r="T366" s="475">
        <f t="shared" si="784"/>
        <v>94.048714034529638</v>
      </c>
      <c r="U366" s="475">
        <f t="shared" si="785"/>
        <v>-0.879001261963957</v>
      </c>
      <c r="V366" s="475">
        <f t="shared" si="786"/>
        <v>-0.95195532037843866</v>
      </c>
      <c r="W366" s="472">
        <f t="shared" si="787"/>
        <v>-1.9882045499037233</v>
      </c>
      <c r="X366" s="477">
        <f t="shared" si="788"/>
        <v>78.2</v>
      </c>
      <c r="Y366" s="478">
        <f t="shared" ref="Y366:AA366" si="833">H366*$E366/1000</f>
        <v>1.7357453674786589</v>
      </c>
      <c r="Z366" s="478">
        <f t="shared" si="833"/>
        <v>1.6437186905337848</v>
      </c>
      <c r="AA366" s="478">
        <f t="shared" si="833"/>
        <v>2.2286759661495061</v>
      </c>
      <c r="AB366" s="478">
        <f t="shared" ref="AB366:AF366" si="834">L366*$E366/1000</f>
        <v>1.4825643015521066</v>
      </c>
      <c r="AC366" s="478">
        <f t="shared" si="834"/>
        <v>1.5439060461070033</v>
      </c>
      <c r="AD366" s="478">
        <f t="shared" si="834"/>
        <v>0.10391146035805625</v>
      </c>
      <c r="AE366" s="478">
        <f t="shared" si="834"/>
        <v>0.21929317283950617</v>
      </c>
      <c r="AF366" s="478">
        <f t="shared" si="834"/>
        <v>0.24423407684630741</v>
      </c>
      <c r="AG366" s="479">
        <f t="shared" si="791"/>
        <v>3.1584683460165599</v>
      </c>
      <c r="AH366" s="480"/>
      <c r="AI366" s="459">
        <f t="shared" si="792"/>
        <v>186.18657346606088</v>
      </c>
      <c r="AJ366" s="301"/>
      <c r="AK366" s="301"/>
    </row>
    <row r="367" spans="1:37" ht="12.75" hidden="1" customHeight="1">
      <c r="A367" s="447">
        <v>364</v>
      </c>
      <c r="B367" s="460">
        <v>11</v>
      </c>
      <c r="C367" s="483">
        <v>7</v>
      </c>
      <c r="D367" s="472">
        <f>測定日数!J11</f>
        <v>28</v>
      </c>
      <c r="E367" s="473">
        <f>mm!J11</f>
        <v>128</v>
      </c>
      <c r="F367" s="474">
        <f>pH!J11</f>
        <v>4.5</v>
      </c>
      <c r="G367" s="474">
        <f>EC!J11</f>
        <v>1.65</v>
      </c>
      <c r="H367" s="475">
        <f>'SO4'!J11</f>
        <v>15.6</v>
      </c>
      <c r="I367" s="475">
        <f>'NO3'!J11</f>
        <v>16.8</v>
      </c>
      <c r="J367" s="475">
        <f>Cl!J11</f>
        <v>11.8</v>
      </c>
      <c r="K367" s="475">
        <f>H!J11</f>
        <v>31.622776601683803</v>
      </c>
      <c r="L367" s="475">
        <f>'NH4'!J11</f>
        <v>12.3</v>
      </c>
      <c r="M367" s="475">
        <f>Na!J11</f>
        <v>8.6999999999999993</v>
      </c>
      <c r="N367" s="475">
        <f>K!J11</f>
        <v>0.6</v>
      </c>
      <c r="O367" s="475">
        <f>Mg!J11</f>
        <v>1.7</v>
      </c>
      <c r="P367" s="472">
        <f>Ca!J11</f>
        <v>2.1</v>
      </c>
      <c r="Q367" s="476">
        <f t="shared" si="781"/>
        <v>0.17515465553322163</v>
      </c>
      <c r="R367" s="473">
        <f t="shared" si="782"/>
        <v>59.800000000000004</v>
      </c>
      <c r="S367" s="475">
        <f t="shared" si="783"/>
        <v>60.82277660168382</v>
      </c>
      <c r="T367" s="475">
        <f t="shared" si="784"/>
        <v>59.975154655533224</v>
      </c>
      <c r="U367" s="475">
        <f t="shared" si="785"/>
        <v>0.84791332988560852</v>
      </c>
      <c r="V367" s="475">
        <f t="shared" si="786"/>
        <v>0.70168581310034261</v>
      </c>
      <c r="W367" s="472">
        <f t="shared" si="787"/>
        <v>2.8623949519345073</v>
      </c>
      <c r="X367" s="477">
        <f t="shared" si="788"/>
        <v>128</v>
      </c>
      <c r="Y367" s="478">
        <f t="shared" ref="Y367:AA367" si="835">H367*$E367/1000</f>
        <v>1.9967999999999999</v>
      </c>
      <c r="Z367" s="478">
        <f t="shared" si="835"/>
        <v>2.1504000000000003</v>
      </c>
      <c r="AA367" s="478">
        <f t="shared" si="835"/>
        <v>1.5104000000000002</v>
      </c>
      <c r="AB367" s="478">
        <f t="shared" ref="AB367:AF367" si="836">L367*$E367/1000</f>
        <v>1.5744</v>
      </c>
      <c r="AC367" s="478">
        <f t="shared" si="836"/>
        <v>1.1135999999999999</v>
      </c>
      <c r="AD367" s="478">
        <f t="shared" si="836"/>
        <v>7.6799999999999993E-2</v>
      </c>
      <c r="AE367" s="478">
        <f t="shared" si="836"/>
        <v>0.21759999999999999</v>
      </c>
      <c r="AF367" s="478">
        <f t="shared" si="836"/>
        <v>0.26880000000000004</v>
      </c>
      <c r="AG367" s="479">
        <f t="shared" si="791"/>
        <v>4.0477154050155271</v>
      </c>
      <c r="AH367" s="480"/>
      <c r="AI367" s="459">
        <f t="shared" si="792"/>
        <v>120.62277660168382</v>
      </c>
      <c r="AJ367" s="301"/>
      <c r="AK367" s="301"/>
    </row>
    <row r="368" spans="1:37" ht="12.75" hidden="1" customHeight="1">
      <c r="A368" s="447">
        <v>365</v>
      </c>
      <c r="B368" s="460">
        <v>11</v>
      </c>
      <c r="C368" s="483">
        <v>8</v>
      </c>
      <c r="D368" s="461">
        <f>測定日数!J12</f>
        <v>28</v>
      </c>
      <c r="E368" s="462">
        <f>mm!J12</f>
        <v>175.02484076433123</v>
      </c>
      <c r="F368" s="463">
        <f>pH!J12</f>
        <v>4.4601374305061814</v>
      </c>
      <c r="G368" s="463">
        <f>EC!J12</f>
        <v>3.4852220067033253</v>
      </c>
      <c r="H368" s="464">
        <f>'SO4'!J12</f>
        <v>25.423996730073494</v>
      </c>
      <c r="I368" s="464">
        <f>'NO3'!J12</f>
        <v>16.705156576088466</v>
      </c>
      <c r="J368" s="464">
        <f>Cl!J12</f>
        <v>108.78359326392145</v>
      </c>
      <c r="K368" s="464">
        <f>H!J12</f>
        <v>34.66271445179963</v>
      </c>
      <c r="L368" s="464">
        <f>'NH4'!J12</f>
        <v>17.128317825272806</v>
      </c>
      <c r="M368" s="464">
        <f>Na!J12</f>
        <v>95.138691581066084</v>
      </c>
      <c r="N368" s="464">
        <f>K!J12</f>
        <v>2.6331332486412107</v>
      </c>
      <c r="O368" s="464">
        <f>Mg!J12</f>
        <v>10.078343152839137</v>
      </c>
      <c r="P368" s="461">
        <f>Ca!J12</f>
        <v>3.830991626666278</v>
      </c>
      <c r="Q368" s="465">
        <f t="shared" si="781"/>
        <v>0.15979350233444797</v>
      </c>
      <c r="R368" s="466">
        <f t="shared" si="782"/>
        <v>176.33674330015691</v>
      </c>
      <c r="S368" s="467">
        <f t="shared" si="783"/>
        <v>177.38152666579052</v>
      </c>
      <c r="T368" s="467">
        <f t="shared" si="784"/>
        <v>176.49653680249136</v>
      </c>
      <c r="U368" s="467">
        <f t="shared" si="785"/>
        <v>0.29537161474135543</v>
      </c>
      <c r="V368" s="467">
        <f t="shared" si="786"/>
        <v>0.250083278580639</v>
      </c>
      <c r="W368" s="461">
        <f t="shared" si="787"/>
        <v>-2.0747074680911557</v>
      </c>
      <c r="X368" s="468">
        <f t="shared" si="788"/>
        <v>175.02484076433123</v>
      </c>
      <c r="Y368" s="469">
        <f t="shared" ref="Y368:AA368" si="837">H368*$E368/1000</f>
        <v>4.4498309792739912</v>
      </c>
      <c r="Z368" s="469">
        <f t="shared" si="837"/>
        <v>2.9238173696731047</v>
      </c>
      <c r="AA368" s="469">
        <f t="shared" si="837"/>
        <v>19.039831088789626</v>
      </c>
      <c r="AB368" s="469">
        <f t="shared" ref="AB368:AF368" si="838">L368*$E368/1000</f>
        <v>2.9978810999292289</v>
      </c>
      <c r="AC368" s="469">
        <f t="shared" si="838"/>
        <v>16.651634344502913</v>
      </c>
      <c r="AD368" s="469">
        <f t="shared" si="838"/>
        <v>0.46086372755469407</v>
      </c>
      <c r="AE368" s="469">
        <f t="shared" si="838"/>
        <v>1.7639604054939579</v>
      </c>
      <c r="AF368" s="469">
        <f t="shared" si="838"/>
        <v>0.67051869942675157</v>
      </c>
      <c r="AG368" s="470">
        <f t="shared" si="791"/>
        <v>6.0668360773857133</v>
      </c>
      <c r="AH368" s="471"/>
      <c r="AI368" s="459">
        <f t="shared" si="792"/>
        <v>353.71826996594746</v>
      </c>
      <c r="AJ368" s="301"/>
      <c r="AK368" s="301"/>
    </row>
    <row r="369" spans="1:37" ht="12.75" hidden="1" customHeight="1">
      <c r="A369" s="447">
        <v>366</v>
      </c>
      <c r="B369" s="460">
        <v>11</v>
      </c>
      <c r="C369" s="483">
        <v>9</v>
      </c>
      <c r="D369" s="472">
        <f>測定日数!J13</f>
        <v>28</v>
      </c>
      <c r="E369" s="473">
        <f>mm!J13</f>
        <v>134.665923566879</v>
      </c>
      <c r="F369" s="474">
        <f>pH!J13</f>
        <v>4.4943487622281157</v>
      </c>
      <c r="G369" s="474">
        <f>EC!J13</f>
        <v>4.1754708632591617</v>
      </c>
      <c r="H369" s="475">
        <f>'SO4'!J13</f>
        <v>28.686895203151419</v>
      </c>
      <c r="I369" s="475">
        <f>'NO3'!J13</f>
        <v>20.13050230877796</v>
      </c>
      <c r="J369" s="475">
        <f>Cl!J13</f>
        <v>160.48042530721145</v>
      </c>
      <c r="K369" s="475">
        <f>H!J13</f>
        <v>32.036955484108653</v>
      </c>
      <c r="L369" s="475">
        <f>'NH4'!J13</f>
        <v>18.557334026771429</v>
      </c>
      <c r="M369" s="475">
        <f>Na!J13</f>
        <v>139.98580766270118</v>
      </c>
      <c r="N369" s="475">
        <f>K!J13</f>
        <v>3.6647034757202053</v>
      </c>
      <c r="O369" s="475">
        <f>Mg!J13</f>
        <v>15.846192952562982</v>
      </c>
      <c r="P369" s="472">
        <f>Ca!J13</f>
        <v>6.0486793687622331</v>
      </c>
      <c r="Q369" s="476">
        <f t="shared" si="781"/>
        <v>0.17289022814353902</v>
      </c>
      <c r="R369" s="473">
        <f t="shared" si="782"/>
        <v>237.98471802229224</v>
      </c>
      <c r="S369" s="475">
        <f t="shared" si="783"/>
        <v>238.0345452919519</v>
      </c>
      <c r="T369" s="475">
        <f t="shared" si="784"/>
        <v>238.15760825043577</v>
      </c>
      <c r="U369" s="475">
        <f t="shared" si="785"/>
        <v>1.0467490183640992E-2</v>
      </c>
      <c r="V369" s="475">
        <f t="shared" si="786"/>
        <v>-2.5843130250762653E-2</v>
      </c>
      <c r="W369" s="472">
        <f t="shared" si="787"/>
        <v>-1.4804260829772262</v>
      </c>
      <c r="X369" s="477">
        <f t="shared" si="788"/>
        <v>134.665923566879</v>
      </c>
      <c r="Y369" s="478">
        <f t="shared" ref="Y369:AA369" si="839">H369*$E369/1000</f>
        <v>3.8631472367986568</v>
      </c>
      <c r="Z369" s="478">
        <f t="shared" si="839"/>
        <v>2.7108926852767739</v>
      </c>
      <c r="AA369" s="478">
        <f t="shared" si="839"/>
        <v>21.611244688401168</v>
      </c>
      <c r="AB369" s="478">
        <f t="shared" ref="AB369:AF369" si="840">L369*$E369/1000</f>
        <v>2.4990405256542441</v>
      </c>
      <c r="AC369" s="478">
        <f t="shared" si="840"/>
        <v>18.851318075153142</v>
      </c>
      <c r="AD369" s="478">
        <f t="shared" si="840"/>
        <v>0.49351067815661298</v>
      </c>
      <c r="AE369" s="478">
        <f t="shared" si="840"/>
        <v>2.1339422089758631</v>
      </c>
      <c r="AF369" s="478">
        <f t="shared" si="840"/>
        <v>0.81455099355429283</v>
      </c>
      <c r="AG369" s="479">
        <f t="shared" si="791"/>
        <v>4.3142861985384808</v>
      </c>
      <c r="AH369" s="480"/>
      <c r="AI369" s="459">
        <f t="shared" si="792"/>
        <v>476.01926331424414</v>
      </c>
      <c r="AJ369" s="301"/>
      <c r="AK369" s="301"/>
    </row>
    <row r="370" spans="1:37" ht="12.75" hidden="1" customHeight="1">
      <c r="A370" s="447">
        <v>367</v>
      </c>
      <c r="B370" s="460">
        <v>11</v>
      </c>
      <c r="C370" s="483">
        <v>10</v>
      </c>
      <c r="D370" s="472">
        <f>測定日数!J14</f>
        <v>28</v>
      </c>
      <c r="E370" s="473">
        <f>mm!J14</f>
        <v>65.400000000000006</v>
      </c>
      <c r="F370" s="474">
        <f>pH!J14</f>
        <v>4.18</v>
      </c>
      <c r="G370" s="474">
        <f>EC!J14</f>
        <v>3.37</v>
      </c>
      <c r="H370" s="475">
        <f>'SO4'!J14</f>
        <v>26.23</v>
      </c>
      <c r="I370" s="475">
        <f>'NO3'!J14</f>
        <v>24.03</v>
      </c>
      <c r="J370" s="475">
        <f>Cl!J14</f>
        <v>26.23</v>
      </c>
      <c r="K370" s="475">
        <f>H!J14</f>
        <v>66.06934480075968</v>
      </c>
      <c r="L370" s="475">
        <f>'NH4'!J14</f>
        <v>24.39</v>
      </c>
      <c r="M370" s="475">
        <f>Na!J14</f>
        <v>16.09</v>
      </c>
      <c r="N370" s="475">
        <f>K!J14</f>
        <v>2.2999999999999998</v>
      </c>
      <c r="O370" s="475">
        <f>Mg!J14</f>
        <v>2.4700000000000002</v>
      </c>
      <c r="P370" s="472">
        <f>Ca!J14</f>
        <v>4.24</v>
      </c>
      <c r="Q370" s="476">
        <f t="shared" si="781"/>
        <v>8.3834288948605742E-2</v>
      </c>
      <c r="R370" s="473">
        <f t="shared" si="782"/>
        <v>102.72000000000001</v>
      </c>
      <c r="S370" s="475">
        <f t="shared" si="783"/>
        <v>122.26934480075967</v>
      </c>
      <c r="T370" s="475">
        <f t="shared" si="784"/>
        <v>102.80383428894862</v>
      </c>
      <c r="U370" s="475">
        <f t="shared" si="785"/>
        <v>8.6890091697772025</v>
      </c>
      <c r="V370" s="475">
        <f t="shared" si="786"/>
        <v>8.6485251554795894</v>
      </c>
      <c r="W370" s="472">
        <f t="shared" si="787"/>
        <v>1.2584043211309717</v>
      </c>
      <c r="X370" s="477">
        <f t="shared" si="788"/>
        <v>65.400000000000006</v>
      </c>
      <c r="Y370" s="478">
        <f t="shared" ref="Y370:AA370" si="841">H370*$E370/1000</f>
        <v>1.7154420000000001</v>
      </c>
      <c r="Z370" s="478">
        <f t="shared" si="841"/>
        <v>1.5715620000000001</v>
      </c>
      <c r="AA370" s="478">
        <f t="shared" si="841"/>
        <v>1.7154420000000001</v>
      </c>
      <c r="AB370" s="478">
        <f t="shared" ref="AB370:AF370" si="842">L370*$E370/1000</f>
        <v>1.5951060000000001</v>
      </c>
      <c r="AC370" s="478">
        <f t="shared" si="842"/>
        <v>1.0522860000000001</v>
      </c>
      <c r="AD370" s="478">
        <f t="shared" si="842"/>
        <v>0.15042</v>
      </c>
      <c r="AE370" s="478">
        <f t="shared" si="842"/>
        <v>0.16153800000000004</v>
      </c>
      <c r="AF370" s="478">
        <f t="shared" si="842"/>
        <v>0.27729600000000004</v>
      </c>
      <c r="AG370" s="479">
        <f t="shared" si="791"/>
        <v>4.3209351499696833</v>
      </c>
      <c r="AH370" s="480"/>
      <c r="AI370" s="459">
        <f t="shared" si="792"/>
        <v>224.98934480075968</v>
      </c>
      <c r="AJ370" s="301"/>
      <c r="AK370" s="301"/>
    </row>
    <row r="371" spans="1:37" ht="12.75" hidden="1" customHeight="1">
      <c r="A371" s="447">
        <v>368</v>
      </c>
      <c r="B371" s="460">
        <v>11</v>
      </c>
      <c r="C371" s="483">
        <v>11</v>
      </c>
      <c r="D371" s="472">
        <f>測定日数!J15</f>
        <v>28</v>
      </c>
      <c r="E371" s="473">
        <f>mm!J15</f>
        <v>52.229299363057322</v>
      </c>
      <c r="F371" s="474">
        <f>pH!J15</f>
        <v>4.16</v>
      </c>
      <c r="G371" s="474">
        <f>EC!J15</f>
        <v>4.5599999999999996</v>
      </c>
      <c r="H371" s="475">
        <f>'SO4'!J15</f>
        <v>47.470331043098064</v>
      </c>
      <c r="I371" s="475">
        <f>'NO3'!J15</f>
        <v>16.126431220770844</v>
      </c>
      <c r="J371" s="475">
        <f>Cl!J15</f>
        <v>99.294781382228479</v>
      </c>
      <c r="K371" s="475">
        <f>H!J15</f>
        <v>69.183097091893657</v>
      </c>
      <c r="L371" s="475">
        <f>'NH4'!J15</f>
        <v>22.172949002217297</v>
      </c>
      <c r="M371" s="475">
        <f>Na!J15</f>
        <v>88.734232274902141</v>
      </c>
      <c r="N371" s="475">
        <f>K!J15</f>
        <v>2.0460358056265986</v>
      </c>
      <c r="O371" s="475">
        <f>Mg!J15</f>
        <v>9.0460526315789469</v>
      </c>
      <c r="P371" s="472">
        <f>Ca!J15</f>
        <v>4.7405189620758481</v>
      </c>
      <c r="Q371" s="476">
        <f t="shared" si="781"/>
        <v>8.0061124400297334E-2</v>
      </c>
      <c r="R371" s="473">
        <f t="shared" si="782"/>
        <v>210.36187468919545</v>
      </c>
      <c r="S371" s="475">
        <f t="shared" si="783"/>
        <v>209.70945736194929</v>
      </c>
      <c r="T371" s="475">
        <f t="shared" si="784"/>
        <v>210.44193581359573</v>
      </c>
      <c r="U371" s="475">
        <f t="shared" si="785"/>
        <v>-0.15531108111103423</v>
      </c>
      <c r="V371" s="475">
        <f t="shared" si="786"/>
        <v>-0.17433678991524937</v>
      </c>
      <c r="W371" s="472">
        <f t="shared" si="787"/>
        <v>2.8492952774833431</v>
      </c>
      <c r="X371" s="477">
        <f t="shared" si="788"/>
        <v>52.229299363057322</v>
      </c>
      <c r="Y371" s="478">
        <f t="shared" ref="Y371:AA371" si="843">H371*$E371/1000</f>
        <v>2.4793421309134018</v>
      </c>
      <c r="Z371" s="478">
        <f t="shared" si="843"/>
        <v>0.84227220388739432</v>
      </c>
      <c r="AA371" s="478">
        <f t="shared" si="843"/>
        <v>5.186096862001742</v>
      </c>
      <c r="AB371" s="478">
        <f t="shared" ref="AB371:AF371" si="844">L371*$E371/1000</f>
        <v>1.1580775911986105</v>
      </c>
      <c r="AC371" s="478">
        <f t="shared" si="844"/>
        <v>4.6345267812369269</v>
      </c>
      <c r="AD371" s="478">
        <f t="shared" si="844"/>
        <v>0.10686301659960579</v>
      </c>
      <c r="AE371" s="478">
        <f t="shared" si="844"/>
        <v>0.47246899094870931</v>
      </c>
      <c r="AF371" s="478">
        <f t="shared" si="844"/>
        <v>0.24759398400650925</v>
      </c>
      <c r="AG371" s="479">
        <f t="shared" si="791"/>
        <v>3.6133846888759744</v>
      </c>
      <c r="AH371" s="480"/>
      <c r="AI371" s="459">
        <f t="shared" si="792"/>
        <v>420.07133205114474</v>
      </c>
      <c r="AJ371" s="301"/>
      <c r="AK371" s="301"/>
    </row>
    <row r="372" spans="1:37" ht="12.75" hidden="1" customHeight="1">
      <c r="A372" s="447">
        <v>369</v>
      </c>
      <c r="B372" s="460">
        <v>11</v>
      </c>
      <c r="C372" s="483">
        <v>12</v>
      </c>
      <c r="D372" s="472">
        <f>測定日数!J16</f>
        <v>28</v>
      </c>
      <c r="E372" s="473">
        <f>mm!J16</f>
        <v>46.815286624203821</v>
      </c>
      <c r="F372" s="474">
        <f>pH!J16</f>
        <v>4.75</v>
      </c>
      <c r="G372" s="474">
        <f>EC!J16</f>
        <v>2.2409999999999997</v>
      </c>
      <c r="H372" s="475">
        <f>'SO4'!J16</f>
        <v>33.00020820320632</v>
      </c>
      <c r="I372" s="475">
        <f>'NO3'!J16</f>
        <v>42.735042735042732</v>
      </c>
      <c r="J372" s="475">
        <f>Cl!J16</f>
        <v>21.720733427362482</v>
      </c>
      <c r="K372" s="475">
        <f>H!J16</f>
        <v>17.782794100389236</v>
      </c>
      <c r="L372" s="475">
        <f>'NH4'!J16</f>
        <v>103.65853658536588</v>
      </c>
      <c r="M372" s="475">
        <f>Na!J16</f>
        <v>10.004349717268378</v>
      </c>
      <c r="N372" s="475">
        <f>K!J16</f>
        <v>1.5345268542199484</v>
      </c>
      <c r="O372" s="475">
        <f>Mg!J16</f>
        <v>2.0576131687242798</v>
      </c>
      <c r="P372" s="472">
        <f>Ca!J16</f>
        <v>3.7425149700598799</v>
      </c>
      <c r="Q372" s="476">
        <f t="shared" si="781"/>
        <v>0.31147391750718811</v>
      </c>
      <c r="R372" s="473">
        <f t="shared" si="782"/>
        <v>130.45619256881784</v>
      </c>
      <c r="S372" s="475">
        <f t="shared" si="783"/>
        <v>144.5804635348118</v>
      </c>
      <c r="T372" s="475">
        <f t="shared" si="784"/>
        <v>130.76766648632503</v>
      </c>
      <c r="U372" s="475">
        <f t="shared" si="785"/>
        <v>5.135414008477527</v>
      </c>
      <c r="V372" s="475">
        <f t="shared" si="786"/>
        <v>5.0164847850706105</v>
      </c>
      <c r="W372" s="472">
        <f t="shared" si="787"/>
        <v>5.6845538920998697</v>
      </c>
      <c r="X372" s="477">
        <f t="shared" si="788"/>
        <v>46.815286624203821</v>
      </c>
      <c r="Y372" s="478">
        <f t="shared" ref="Y372:AA372" si="845">H372*$E372/1000</f>
        <v>1.5449142056915062</v>
      </c>
      <c r="Z372" s="478">
        <f t="shared" si="845"/>
        <v>2.000653274538625</v>
      </c>
      <c r="AA372" s="478">
        <f t="shared" si="845"/>
        <v>1.0168623610898997</v>
      </c>
      <c r="AB372" s="478">
        <f t="shared" ref="AB372:AF372" si="846">L372*$E372/1000</f>
        <v>4.8528041012894221</v>
      </c>
      <c r="AC372" s="478">
        <f t="shared" si="846"/>
        <v>0.46835649950269159</v>
      </c>
      <c r="AD372" s="478">
        <f t="shared" si="846"/>
        <v>7.1839314512844726E-2</v>
      </c>
      <c r="AE372" s="478">
        <f t="shared" si="846"/>
        <v>9.6327750255563421E-2</v>
      </c>
      <c r="AF372" s="478">
        <f t="shared" si="846"/>
        <v>0.17520691101872685</v>
      </c>
      <c r="AG372" s="479">
        <f t="shared" si="791"/>
        <v>0.83250660278892286</v>
      </c>
      <c r="AH372" s="480"/>
      <c r="AI372" s="459">
        <f t="shared" si="792"/>
        <v>275.03665610362964</v>
      </c>
      <c r="AJ372" s="301"/>
      <c r="AK372" s="301"/>
    </row>
    <row r="373" spans="1:37" ht="12.75" hidden="1" customHeight="1">
      <c r="A373" s="447">
        <v>370</v>
      </c>
      <c r="B373" s="460">
        <v>11</v>
      </c>
      <c r="C373" s="483">
        <v>14</v>
      </c>
      <c r="D373" s="472">
        <f>測定日数!J18</f>
        <v>28</v>
      </c>
      <c r="E373" s="473">
        <f>mm!J18</f>
        <v>73.108280254777071</v>
      </c>
      <c r="F373" s="474">
        <f>pH!J18</f>
        <v>4.17</v>
      </c>
      <c r="G373" s="474">
        <f>EC!J18</f>
        <v>3.6139999999999999</v>
      </c>
      <c r="H373" s="475">
        <f>'SO4'!J18</f>
        <v>31.334582552571309</v>
      </c>
      <c r="I373" s="475">
        <f>'NO3'!J18</f>
        <v>26.447347202064179</v>
      </c>
      <c r="J373" s="475">
        <f>Cl!J18</f>
        <v>25.952045133991536</v>
      </c>
      <c r="K373" s="475">
        <f>H!J18</f>
        <v>67.60829753919819</v>
      </c>
      <c r="L373" s="475">
        <f>'NH4'!J18</f>
        <v>24.944567627494461</v>
      </c>
      <c r="M373" s="475">
        <f>Na!J18</f>
        <v>14.80191554201132</v>
      </c>
      <c r="N373" s="475">
        <f>K!J18</f>
        <v>0.51150895140664954</v>
      </c>
      <c r="O373" s="475">
        <f>Mg!J18</f>
        <v>1.6460905349794239</v>
      </c>
      <c r="P373" s="472">
        <f>Ca!J18</f>
        <v>2.9940119760479043</v>
      </c>
      <c r="Q373" s="476">
        <f t="shared" si="781"/>
        <v>8.1925987552941948E-2</v>
      </c>
      <c r="R373" s="473">
        <f t="shared" si="782"/>
        <v>115.06855744119832</v>
      </c>
      <c r="S373" s="475">
        <f t="shared" si="783"/>
        <v>117.14649468216527</v>
      </c>
      <c r="T373" s="475">
        <f t="shared" si="784"/>
        <v>115.15048342875126</v>
      </c>
      <c r="U373" s="475">
        <f t="shared" si="785"/>
        <v>0.89483313935353681</v>
      </c>
      <c r="V373" s="475">
        <f t="shared" si="786"/>
        <v>0.85924977141155956</v>
      </c>
      <c r="W373" s="472">
        <f t="shared" si="787"/>
        <v>-0.64968913824877494</v>
      </c>
      <c r="X373" s="477">
        <f t="shared" si="788"/>
        <v>73.108280254777071</v>
      </c>
      <c r="Y373" s="478">
        <f t="shared" ref="Y373:AA373" si="847">H373*$E373/1000</f>
        <v>2.2908174429198311</v>
      </c>
      <c r="Z373" s="478">
        <f t="shared" si="847"/>
        <v>1.9335200712439022</v>
      </c>
      <c r="AA373" s="478">
        <f t="shared" si="847"/>
        <v>1.8973093888404766</v>
      </c>
      <c r="AB373" s="478">
        <f t="shared" ref="AB373:AF373" si="848">L373*$E373/1000</f>
        <v>1.8236544409451045</v>
      </c>
      <c r="AC373" s="478">
        <f t="shared" si="848"/>
        <v>1.082142589752904</v>
      </c>
      <c r="AD373" s="478">
        <f t="shared" si="848"/>
        <v>3.739553977226448E-2</v>
      </c>
      <c r="AE373" s="478">
        <f t="shared" si="848"/>
        <v>0.12034284815601164</v>
      </c>
      <c r="AF373" s="478">
        <f t="shared" si="848"/>
        <v>0.21888706663106908</v>
      </c>
      <c r="AG373" s="479">
        <f t="shared" si="791"/>
        <v>4.9427263640440557</v>
      </c>
      <c r="AH373" s="480"/>
      <c r="AI373" s="459">
        <f t="shared" si="792"/>
        <v>232.21505212336359</v>
      </c>
      <c r="AJ373" s="301"/>
      <c r="AK373" s="301"/>
    </row>
    <row r="374" spans="1:37" ht="12.75" hidden="1" customHeight="1">
      <c r="A374" s="447">
        <v>371</v>
      </c>
      <c r="B374" s="460">
        <v>11</v>
      </c>
      <c r="C374" s="483">
        <v>15</v>
      </c>
      <c r="D374" s="472">
        <f>測定日数!J19</f>
        <v>30</v>
      </c>
      <c r="E374" s="473">
        <f>mm!J19</f>
        <v>72.611464968152859</v>
      </c>
      <c r="F374" s="474">
        <f>pH!J19</f>
        <v>4.28</v>
      </c>
      <c r="G374" s="474">
        <f>EC!J19</f>
        <v>5.36</v>
      </c>
      <c r="H374" s="475">
        <f>'SO4'!J19</f>
        <v>65.457263548734531</v>
      </c>
      <c r="I374" s="475">
        <f>'NO3'!J19</f>
        <v>25.274802081782401</v>
      </c>
      <c r="J374" s="475">
        <f>Cl!J19</f>
        <v>172.09725658758686</v>
      </c>
      <c r="K374" s="475">
        <f>H!J19</f>
        <v>52.480746024977257</v>
      </c>
      <c r="L374" s="475">
        <f>'NH4'!J19</f>
        <v>36.848832114622944</v>
      </c>
      <c r="M374" s="475">
        <f>Na!J19</f>
        <v>121.4336905366161</v>
      </c>
      <c r="N374" s="475">
        <f>K!J19</f>
        <v>8.2364468791352241</v>
      </c>
      <c r="O374" s="475">
        <f>Mg!J19</f>
        <v>17.863568275813392</v>
      </c>
      <c r="P374" s="472">
        <f>Ca!J19</f>
        <v>29.565286094477713</v>
      </c>
      <c r="Q374" s="476">
        <f t="shared" si="781"/>
        <v>0.10554111673709483</v>
      </c>
      <c r="R374" s="473">
        <f t="shared" si="782"/>
        <v>328.28658576683836</v>
      </c>
      <c r="S374" s="475">
        <f t="shared" si="783"/>
        <v>313.8574242959337</v>
      </c>
      <c r="T374" s="475">
        <f t="shared" si="784"/>
        <v>328.39212688357543</v>
      </c>
      <c r="U374" s="475">
        <f t="shared" si="785"/>
        <v>-2.247028897691369</v>
      </c>
      <c r="V374" s="475">
        <f t="shared" si="786"/>
        <v>-2.2630926811779544</v>
      </c>
      <c r="W374" s="472">
        <f t="shared" si="787"/>
        <v>4.457782898056954</v>
      </c>
      <c r="X374" s="477">
        <f t="shared" si="788"/>
        <v>72.611464968152859</v>
      </c>
      <c r="Y374" s="478">
        <f t="shared" ref="Y374:AA374" si="849">H374*$E374/1000</f>
        <v>4.7529477990800864</v>
      </c>
      <c r="Z374" s="478">
        <f t="shared" si="849"/>
        <v>1.8352404059383398</v>
      </c>
      <c r="AA374" s="478">
        <f t="shared" si="849"/>
        <v>12.496233917824776</v>
      </c>
      <c r="AB374" s="478">
        <f t="shared" ref="AB374:AF374" si="850">L374*$E374/1000</f>
        <v>2.67564768220829</v>
      </c>
      <c r="AC374" s="478">
        <f t="shared" si="850"/>
        <v>8.8174781663530162</v>
      </c>
      <c r="AD374" s="478">
        <f t="shared" si="850"/>
        <v>0.5980604740263793</v>
      </c>
      <c r="AE374" s="478">
        <f t="shared" si="850"/>
        <v>1.2970998620654308</v>
      </c>
      <c r="AF374" s="478">
        <f t="shared" si="850"/>
        <v>2.1467787355225854</v>
      </c>
      <c r="AG374" s="479">
        <f t="shared" si="791"/>
        <v>3.8107038514951639</v>
      </c>
      <c r="AH374" s="480"/>
      <c r="AI374" s="459">
        <f t="shared" si="792"/>
        <v>642.14401006277205</v>
      </c>
      <c r="AJ374" s="301"/>
      <c r="AK374" s="301"/>
    </row>
    <row r="375" spans="1:37" ht="12.75" hidden="1" customHeight="1">
      <c r="A375" s="447">
        <v>372</v>
      </c>
      <c r="B375" s="460">
        <v>11</v>
      </c>
      <c r="C375" s="483">
        <v>16</v>
      </c>
      <c r="D375" s="472">
        <f>測定日数!J20</f>
        <v>29</v>
      </c>
      <c r="E375" s="473">
        <f>mm!J20</f>
        <v>43.949044585987252</v>
      </c>
      <c r="F375" s="474">
        <f>pH!J20</f>
        <v>4.25</v>
      </c>
      <c r="G375" s="474">
        <f>EC!J20</f>
        <v>5.98</v>
      </c>
      <c r="H375" s="475">
        <f>'SO4'!J20</f>
        <v>43.803589086745056</v>
      </c>
      <c r="I375" s="475">
        <f>'NO3'!J20</f>
        <v>13.178983848062167</v>
      </c>
      <c r="J375" s="475">
        <f>Cl!J20</f>
        <v>318.77031669533511</v>
      </c>
      <c r="K375" s="475">
        <f>H!J20</f>
        <v>56.234132519034915</v>
      </c>
      <c r="L375" s="475">
        <f>'NH4'!J20</f>
        <v>2.4778270509977829</v>
      </c>
      <c r="M375" s="475">
        <f>Na!J20</f>
        <v>270.19550938038873</v>
      </c>
      <c r="N375" s="475">
        <f>K!J20</f>
        <v>4.1441973439891946</v>
      </c>
      <c r="O375" s="475">
        <f>Mg!J20</f>
        <v>30.206707547568179</v>
      </c>
      <c r="P375" s="472">
        <f>Ca!J20</f>
        <v>15.094228210246174</v>
      </c>
      <c r="Q375" s="476">
        <f t="shared" si="781"/>
        <v>9.8496701105810977E-2</v>
      </c>
      <c r="R375" s="473">
        <f t="shared" si="782"/>
        <v>419.5564787168874</v>
      </c>
      <c r="S375" s="475">
        <f t="shared" si="783"/>
        <v>423.65353781003932</v>
      </c>
      <c r="T375" s="475">
        <f t="shared" si="784"/>
        <v>419.65497541799323</v>
      </c>
      <c r="U375" s="475">
        <f t="shared" si="785"/>
        <v>0.48588833301900103</v>
      </c>
      <c r="V375" s="475">
        <f t="shared" si="786"/>
        <v>0.47415178778882738</v>
      </c>
      <c r="W375" s="472">
        <f t="shared" si="787"/>
        <v>8.55356147443179</v>
      </c>
      <c r="X375" s="477">
        <f t="shared" si="788"/>
        <v>43.949044585987252</v>
      </c>
      <c r="Y375" s="478">
        <f t="shared" ref="Y375:AA375" si="851">H375*$E375/1000</f>
        <v>1.9251258897996231</v>
      </c>
      <c r="Z375" s="478">
        <f t="shared" si="851"/>
        <v>0.57920374873649005</v>
      </c>
      <c r="AA375" s="478">
        <f t="shared" si="851"/>
        <v>14.00965086113256</v>
      </c>
      <c r="AB375" s="478">
        <f t="shared" ref="AB375:AF375" si="852">L375*$E375/1000</f>
        <v>0.10889813154066687</v>
      </c>
      <c r="AC375" s="478">
        <f t="shared" si="852"/>
        <v>11.87483448869224</v>
      </c>
      <c r="AD375" s="478">
        <f t="shared" si="852"/>
        <v>0.18213351384411106</v>
      </c>
      <c r="AE375" s="478">
        <f t="shared" si="852"/>
        <v>1.3275559368039516</v>
      </c>
      <c r="AF375" s="478">
        <f t="shared" si="852"/>
        <v>0.66337690860317555</v>
      </c>
      <c r="AG375" s="479">
        <f t="shared" si="791"/>
        <v>2.4714363973333811</v>
      </c>
      <c r="AH375" s="480"/>
      <c r="AI375" s="459">
        <f t="shared" si="792"/>
        <v>843.21001652692667</v>
      </c>
      <c r="AJ375" s="301"/>
      <c r="AK375" s="301"/>
    </row>
    <row r="376" spans="1:37" ht="12.75" hidden="1" customHeight="1">
      <c r="A376" s="447">
        <v>373</v>
      </c>
      <c r="B376" s="460">
        <v>11</v>
      </c>
      <c r="C376" s="483">
        <v>17</v>
      </c>
      <c r="D376" s="472">
        <f>測定日数!J21</f>
        <v>28</v>
      </c>
      <c r="E376" s="473">
        <f>mm!J21</f>
        <v>57.993630573248403</v>
      </c>
      <c r="F376" s="474">
        <f>pH!J21</f>
        <v>4.2</v>
      </c>
      <c r="G376" s="474">
        <f>EC!J21</f>
        <v>5.65</v>
      </c>
      <c r="H376" s="475">
        <f>'SO4'!J21</f>
        <v>45.95</v>
      </c>
      <c r="I376" s="475">
        <f>'NO3'!J21</f>
        <v>22.1</v>
      </c>
      <c r="J376" s="475">
        <f>Cl!J21</f>
        <v>186</v>
      </c>
      <c r="K376" s="475">
        <f>H!J21</f>
        <v>63.095734448019307</v>
      </c>
      <c r="L376" s="475">
        <f>'NH4'!J21</f>
        <v>35.700000000000003</v>
      </c>
      <c r="M376" s="475">
        <f>Na!J21</f>
        <v>179</v>
      </c>
      <c r="N376" s="475">
        <f>K!J21</f>
        <v>3.62</v>
      </c>
      <c r="O376" s="475">
        <f>Mg!J21</f>
        <v>20.2</v>
      </c>
      <c r="P376" s="472">
        <f>Ca!J21</f>
        <v>4.33</v>
      </c>
      <c r="Q376" s="476">
        <f t="shared" si="781"/>
        <v>8.7785277263633166E-2</v>
      </c>
      <c r="R376" s="473">
        <f t="shared" si="782"/>
        <v>300</v>
      </c>
      <c r="S376" s="475">
        <f t="shared" si="783"/>
        <v>330.47573444801924</v>
      </c>
      <c r="T376" s="475">
        <f t="shared" si="784"/>
        <v>300.08778527726366</v>
      </c>
      <c r="U376" s="475">
        <f t="shared" si="785"/>
        <v>4.8337680235545788</v>
      </c>
      <c r="V376" s="475">
        <f t="shared" si="786"/>
        <v>4.8191733616297157</v>
      </c>
      <c r="W376" s="472">
        <f t="shared" si="787"/>
        <v>2.7686299927462374</v>
      </c>
      <c r="X376" s="477">
        <f t="shared" si="788"/>
        <v>57.993630573248403</v>
      </c>
      <c r="Y376" s="478">
        <f t="shared" ref="Y376:AA376" si="853">H376*$E376/1000</f>
        <v>2.6648073248407642</v>
      </c>
      <c r="Z376" s="478">
        <f t="shared" si="853"/>
        <v>1.2816592356687897</v>
      </c>
      <c r="AA376" s="478">
        <f t="shared" si="853"/>
        <v>10.786815286624204</v>
      </c>
      <c r="AB376" s="478">
        <f t="shared" ref="AB376:AF376" si="854">L376*$E376/1000</f>
        <v>2.0703726114649679</v>
      </c>
      <c r="AC376" s="478">
        <f t="shared" si="854"/>
        <v>10.380859872611463</v>
      </c>
      <c r="AD376" s="478">
        <f t="shared" si="854"/>
        <v>0.20993694267515922</v>
      </c>
      <c r="AE376" s="478">
        <f t="shared" si="854"/>
        <v>1.1714713375796177</v>
      </c>
      <c r="AF376" s="478">
        <f t="shared" si="854"/>
        <v>0.25111242038216558</v>
      </c>
      <c r="AG376" s="479">
        <f t="shared" si="791"/>
        <v>3.659150714326215</v>
      </c>
      <c r="AH376" s="480"/>
      <c r="AI376" s="459">
        <f t="shared" si="792"/>
        <v>630.47573444801924</v>
      </c>
      <c r="AJ376" s="301"/>
      <c r="AK376" s="301"/>
    </row>
    <row r="377" spans="1:37" ht="12.75" hidden="1" customHeight="1">
      <c r="A377" s="447">
        <v>374</v>
      </c>
      <c r="B377" s="460">
        <v>11</v>
      </c>
      <c r="C377" s="483">
        <v>18</v>
      </c>
      <c r="D377" s="472">
        <f>測定日数!J22</f>
        <v>28</v>
      </c>
      <c r="E377" s="473">
        <f>mm!J22</f>
        <v>48.089171974522287</v>
      </c>
      <c r="F377" s="474">
        <f>pH!J22</f>
        <v>4.4620857614708571</v>
      </c>
      <c r="G377" s="474">
        <f>EC!J22</f>
        <v>3.95</v>
      </c>
      <c r="H377" s="475">
        <f>'SO4'!J22</f>
        <v>42.726545253863129</v>
      </c>
      <c r="I377" s="475">
        <f>'NO3'!J22</f>
        <v>20.261333048493913</v>
      </c>
      <c r="J377" s="475">
        <f>Cl!J22</f>
        <v>110.54833316208817</v>
      </c>
      <c r="K377" s="475">
        <f>H!J22</f>
        <v>34.507558946620989</v>
      </c>
      <c r="L377" s="475">
        <f>'NH4'!J22</f>
        <v>43.791574279379162</v>
      </c>
      <c r="M377" s="475">
        <f>Na!J22</f>
        <v>98.545237525479536</v>
      </c>
      <c r="N377" s="475">
        <f>K!J22</f>
        <v>3.0690537084398977</v>
      </c>
      <c r="O377" s="475">
        <f>Mg!J22</f>
        <v>7.8189300411522629</v>
      </c>
      <c r="P377" s="472">
        <f>Ca!J22</f>
        <v>11.720698254364089</v>
      </c>
      <c r="Q377" s="476">
        <f t="shared" si="781"/>
        <v>0.16051197800574415</v>
      </c>
      <c r="R377" s="473">
        <f t="shared" si="782"/>
        <v>216.26275671830834</v>
      </c>
      <c r="S377" s="475">
        <f t="shared" si="783"/>
        <v>218.99268105095231</v>
      </c>
      <c r="T377" s="475">
        <f t="shared" si="784"/>
        <v>216.4232686963141</v>
      </c>
      <c r="U377" s="475">
        <f t="shared" si="785"/>
        <v>0.62720051164327406</v>
      </c>
      <c r="V377" s="475">
        <f t="shared" si="786"/>
        <v>0.59010524445179635</v>
      </c>
      <c r="W377" s="472">
        <f t="shared" si="787"/>
        <v>-0.12200976060459708</v>
      </c>
      <c r="X377" s="477">
        <f t="shared" si="788"/>
        <v>48.089171974522287</v>
      </c>
      <c r="Y377" s="478">
        <f t="shared" ref="Y377:AA377" si="855">H377*$E377/1000</f>
        <v>2.0546841825902331</v>
      </c>
      <c r="Z377" s="478">
        <f t="shared" si="855"/>
        <v>0.97435072940209566</v>
      </c>
      <c r="AA377" s="478">
        <f t="shared" si="855"/>
        <v>5.3161778049284427</v>
      </c>
      <c r="AB377" s="478">
        <f t="shared" ref="AB377:AF377" si="856">L377*$E377/1000</f>
        <v>2.1059005465561311</v>
      </c>
      <c r="AC377" s="478">
        <f t="shared" si="856"/>
        <v>4.7389588746329325</v>
      </c>
      <c r="AD377" s="478">
        <f t="shared" si="856"/>
        <v>0.14758825158421163</v>
      </c>
      <c r="AE377" s="478">
        <f t="shared" si="856"/>
        <v>0.37600587140572983</v>
      </c>
      <c r="AF377" s="478">
        <f t="shared" si="856"/>
        <v>0.56363867401559786</v>
      </c>
      <c r="AG377" s="479">
        <f t="shared" si="791"/>
        <v>1.6594399366050219</v>
      </c>
      <c r="AH377" s="480"/>
      <c r="AI377" s="459">
        <f t="shared" si="792"/>
        <v>435.25543776926065</v>
      </c>
      <c r="AJ377" s="301"/>
      <c r="AK377" s="301"/>
    </row>
    <row r="378" spans="1:37" ht="12.75" hidden="1" customHeight="1">
      <c r="A378" s="447">
        <v>375</v>
      </c>
      <c r="B378" s="460">
        <v>11</v>
      </c>
      <c r="C378" s="483">
        <v>19</v>
      </c>
      <c r="D378" s="472">
        <f>測定日数!J23</f>
        <v>28</v>
      </c>
      <c r="E378" s="473">
        <f>mm!J23</f>
        <v>119.55177667589818</v>
      </c>
      <c r="F378" s="474">
        <f>pH!J23</f>
        <v>4.46</v>
      </c>
      <c r="G378" s="474">
        <f>EC!J23</f>
        <v>3.967343578485182</v>
      </c>
      <c r="H378" s="475">
        <f>'SO4'!J23</f>
        <v>26.222018266117527</v>
      </c>
      <c r="I378" s="475">
        <f>'NO3'!J23</f>
        <v>10.996880463998959</v>
      </c>
      <c r="J378" s="475">
        <f>Cl!J23</f>
        <v>169.31806300160912</v>
      </c>
      <c r="K378" s="475">
        <f>H!J23</f>
        <v>34.67368504525318</v>
      </c>
      <c r="L378" s="475">
        <f>'NH4'!J23</f>
        <v>26.184181133583664</v>
      </c>
      <c r="M378" s="475">
        <f>Na!J23</f>
        <v>125.70439397838703</v>
      </c>
      <c r="N378" s="475">
        <f>K!J23</f>
        <v>2.3060483653857875</v>
      </c>
      <c r="O378" s="475">
        <f>Mg!J23</f>
        <v>14.070953835051032</v>
      </c>
      <c r="P378" s="472">
        <f>Ca!J23</f>
        <v>6.6546996566691003</v>
      </c>
      <c r="Q378" s="476">
        <f t="shared" si="781"/>
        <v>0.15974294440994866</v>
      </c>
      <c r="R378" s="473">
        <f t="shared" si="782"/>
        <v>232.75897999784311</v>
      </c>
      <c r="S378" s="475">
        <f t="shared" si="783"/>
        <v>230.3196155060499</v>
      </c>
      <c r="T378" s="475">
        <f t="shared" si="784"/>
        <v>232.91872294225305</v>
      </c>
      <c r="U378" s="475">
        <f t="shared" si="785"/>
        <v>-0.52677116054972284</v>
      </c>
      <c r="V378" s="475">
        <f t="shared" si="786"/>
        <v>-0.56107347351890524</v>
      </c>
      <c r="W378" s="472">
        <f t="shared" si="787"/>
        <v>1.2942442282620856</v>
      </c>
      <c r="X378" s="477">
        <f t="shared" si="788"/>
        <v>119.55177667589818</v>
      </c>
      <c r="Y378" s="478">
        <f t="shared" ref="Y378:AA378" si="857">H378*$E378/1000</f>
        <v>3.1348888717422057</v>
      </c>
      <c r="Z378" s="478">
        <f t="shared" si="857"/>
        <v>1.3146965973635512</v>
      </c>
      <c r="AA378" s="478">
        <f t="shared" si="857"/>
        <v>20.242275255164035</v>
      </c>
      <c r="AB378" s="478">
        <f t="shared" ref="AB378:AF378" si="858">L378*$E378/1000</f>
        <v>3.1303653753234606</v>
      </c>
      <c r="AC378" s="478">
        <f t="shared" si="858"/>
        <v>15.028183636083245</v>
      </c>
      <c r="AD378" s="478">
        <f t="shared" si="858"/>
        <v>0.27569217918242173</v>
      </c>
      <c r="AE378" s="478">
        <f t="shared" si="858"/>
        <v>1.682207530504894</v>
      </c>
      <c r="AF378" s="478">
        <f t="shared" si="858"/>
        <v>0.79558116719928063</v>
      </c>
      <c r="AG378" s="479">
        <f t="shared" si="791"/>
        <v>4.1453006510605386</v>
      </c>
      <c r="AH378" s="480"/>
      <c r="AI378" s="459">
        <f t="shared" si="792"/>
        <v>463.07859550389298</v>
      </c>
      <c r="AJ378" s="301"/>
      <c r="AK378" s="301"/>
    </row>
    <row r="379" spans="1:37" ht="12.75" hidden="1" customHeight="1">
      <c r="A379" s="447">
        <v>376</v>
      </c>
      <c r="B379" s="460">
        <v>11</v>
      </c>
      <c r="C379" s="483">
        <v>20</v>
      </c>
      <c r="D379" s="472">
        <f>測定日数!J24</f>
        <v>28</v>
      </c>
      <c r="E379" s="473">
        <f>mm!J24</f>
        <v>140.44585987261146</v>
      </c>
      <c r="F379" s="474">
        <f>pH!J24</f>
        <v>4.1500000000000004</v>
      </c>
      <c r="G379" s="474">
        <f>EC!J24</f>
        <v>5.55</v>
      </c>
      <c r="H379" s="475">
        <f>'SO4'!J24</f>
        <v>38.6</v>
      </c>
      <c r="I379" s="475">
        <f>'NO3'!J24</f>
        <v>16.8</v>
      </c>
      <c r="J379" s="475">
        <f>Cl!J24</f>
        <v>170.8</v>
      </c>
      <c r="K379" s="475">
        <f>H!J24</f>
        <v>70.794578438413737</v>
      </c>
      <c r="L379" s="475">
        <f>'NH4'!J24</f>
        <v>36.200000000000003</v>
      </c>
      <c r="M379" s="475">
        <f>Na!J24</f>
        <v>96.8</v>
      </c>
      <c r="N379" s="475">
        <f>K!J24</f>
        <v>2.1</v>
      </c>
      <c r="O379" s="475">
        <f>Mg!J24</f>
        <v>8.15</v>
      </c>
      <c r="P379" s="472">
        <f>Ca!J24</f>
        <v>4.5</v>
      </c>
      <c r="Q379" s="476">
        <f t="shared" si="781"/>
        <v>7.8238710715544058E-2</v>
      </c>
      <c r="R379" s="473">
        <f t="shared" si="782"/>
        <v>264.8</v>
      </c>
      <c r="S379" s="475">
        <f t="shared" si="783"/>
        <v>231.19457843841374</v>
      </c>
      <c r="T379" s="475">
        <f t="shared" si="784"/>
        <v>264.87823871071555</v>
      </c>
      <c r="U379" s="475">
        <f t="shared" si="785"/>
        <v>-6.775360663697044</v>
      </c>
      <c r="V379" s="475">
        <f t="shared" si="786"/>
        <v>-6.7900636978816431</v>
      </c>
      <c r="W379" s="472">
        <f t="shared" si="787"/>
        <v>-1.1501739994111659</v>
      </c>
      <c r="X379" s="477">
        <f t="shared" si="788"/>
        <v>140.44585987261146</v>
      </c>
      <c r="Y379" s="478">
        <f t="shared" ref="Y379:AA379" si="859">H379*$E379/1000</f>
        <v>5.4212101910828023</v>
      </c>
      <c r="Z379" s="478">
        <f t="shared" si="859"/>
        <v>2.3594904458598727</v>
      </c>
      <c r="AA379" s="478">
        <f t="shared" si="859"/>
        <v>23.988152866242039</v>
      </c>
      <c r="AB379" s="478">
        <f t="shared" ref="AB379:AF379" si="860">L379*$E379/1000</f>
        <v>5.0841401273885358</v>
      </c>
      <c r="AC379" s="478">
        <f t="shared" si="860"/>
        <v>13.595159235668788</v>
      </c>
      <c r="AD379" s="478">
        <f t="shared" si="860"/>
        <v>0.29493630573248408</v>
      </c>
      <c r="AE379" s="478">
        <f t="shared" si="860"/>
        <v>1.1446337579617833</v>
      </c>
      <c r="AF379" s="478">
        <f t="shared" si="860"/>
        <v>0.63200636942675159</v>
      </c>
      <c r="AG379" s="479">
        <f t="shared" si="791"/>
        <v>9.942805443102058</v>
      </c>
      <c r="AH379" s="480"/>
      <c r="AI379" s="459">
        <f t="shared" si="792"/>
        <v>495.99457843841378</v>
      </c>
      <c r="AJ379" s="301"/>
      <c r="AK379" s="301"/>
    </row>
    <row r="380" spans="1:37" ht="12.75" hidden="1" customHeight="1">
      <c r="A380" s="447">
        <v>377</v>
      </c>
      <c r="B380" s="460">
        <v>11</v>
      </c>
      <c r="C380" s="483">
        <v>21</v>
      </c>
      <c r="D380" s="472">
        <f>測定日数!J25</f>
        <v>28</v>
      </c>
      <c r="E380" s="473">
        <f>mm!J25</f>
        <v>326.37745197168852</v>
      </c>
      <c r="F380" s="474">
        <f>pH!J25</f>
        <v>4.8741162551911801</v>
      </c>
      <c r="G380" s="474">
        <f>EC!J25</f>
        <v>1.9822940865393404</v>
      </c>
      <c r="H380" s="475">
        <f>'SO4'!J25</f>
        <v>15.5250417528448</v>
      </c>
      <c r="I380" s="475">
        <f>'NO3'!J25</f>
        <v>7.8693936354103675</v>
      </c>
      <c r="J380" s="475">
        <f>Cl!J25</f>
        <v>65.257601442081295</v>
      </c>
      <c r="K380" s="475">
        <f>H!J25</f>
        <v>13.362377745576049</v>
      </c>
      <c r="L380" s="475">
        <f>'NH4'!J25</f>
        <v>4.1573979671110974</v>
      </c>
      <c r="M380" s="475">
        <f>Na!J25</f>
        <v>37.652885159602874</v>
      </c>
      <c r="N380" s="475">
        <f>K!J25</f>
        <v>1.2176910887504069</v>
      </c>
      <c r="O380" s="475">
        <f>Mg!J25</f>
        <v>3.9169635579495101</v>
      </c>
      <c r="P380" s="472">
        <f>Ca!J25</f>
        <v>2.3643036501645711</v>
      </c>
      <c r="Q380" s="476">
        <f t="shared" si="781"/>
        <v>0.41451279466378887</v>
      </c>
      <c r="R380" s="473">
        <f t="shared" si="782"/>
        <v>104.17707858318127</v>
      </c>
      <c r="S380" s="475">
        <f t="shared" si="783"/>
        <v>68.952886377268598</v>
      </c>
      <c r="T380" s="475">
        <f t="shared" si="784"/>
        <v>104.59159137784506</v>
      </c>
      <c r="U380" s="475">
        <f t="shared" si="785"/>
        <v>-20.345520322816075</v>
      </c>
      <c r="V380" s="475">
        <f t="shared" si="786"/>
        <v>-20.535775878081107</v>
      </c>
      <c r="W380" s="472">
        <f t="shared" si="787"/>
        <v>-11.667891366210471</v>
      </c>
      <c r="X380" s="477">
        <f t="shared" si="788"/>
        <v>326.37745197168852</v>
      </c>
      <c r="Y380" s="478">
        <f t="shared" ref="Y380:AA380" si="861">H380*$E380/1000</f>
        <v>5.0670235690475627</v>
      </c>
      <c r="Z380" s="478">
        <f t="shared" si="861"/>
        <v>2.5683926432874586</v>
      </c>
      <c r="AA380" s="478">
        <f t="shared" si="861"/>
        <v>21.298609680450479</v>
      </c>
      <c r="AB380" s="478">
        <f t="shared" ref="AB380:AF380" si="862">L380*$E380/1000</f>
        <v>1.3568809553379977</v>
      </c>
      <c r="AC380" s="478">
        <f t="shared" si="862"/>
        <v>12.28905271777379</v>
      </c>
      <c r="AD380" s="478">
        <f t="shared" si="862"/>
        <v>0.39742691483498904</v>
      </c>
      <c r="AE380" s="478">
        <f t="shared" si="862"/>
        <v>1.2784085855095204</v>
      </c>
      <c r="AF380" s="478">
        <f t="shared" si="862"/>
        <v>0.77165540102807517</v>
      </c>
      <c r="AG380" s="479">
        <f t="shared" si="791"/>
        <v>4.3611788008843071</v>
      </c>
      <c r="AH380" s="480"/>
      <c r="AI380" s="459">
        <f t="shared" si="792"/>
        <v>173.12996496044985</v>
      </c>
      <c r="AJ380" s="301"/>
      <c r="AK380" s="301"/>
    </row>
    <row r="381" spans="1:37" ht="12.75" hidden="1" customHeight="1">
      <c r="A381" s="447">
        <v>378</v>
      </c>
      <c r="B381" s="460">
        <v>11</v>
      </c>
      <c r="C381" s="483">
        <v>22</v>
      </c>
      <c r="D381" s="472">
        <f>測定日数!J26</f>
        <v>28</v>
      </c>
      <c r="E381" s="473">
        <f>mm!J26</f>
        <v>226.4</v>
      </c>
      <c r="F381" s="474">
        <f>pH!J26</f>
        <v>4.5199999999999996</v>
      </c>
      <c r="G381" s="474">
        <f>EC!J26</f>
        <v>3.08</v>
      </c>
      <c r="H381" s="475">
        <f>'SO4'!J26</f>
        <v>24.4</v>
      </c>
      <c r="I381" s="475">
        <f>'NO3'!J26</f>
        <v>15.3</v>
      </c>
      <c r="J381" s="475">
        <f>Cl!J26</f>
        <v>112.7</v>
      </c>
      <c r="K381" s="475">
        <f>H!J26</f>
        <v>30.199517204020204</v>
      </c>
      <c r="L381" s="475">
        <f>'NH4'!J26</f>
        <v>16.8</v>
      </c>
      <c r="M381" s="475">
        <f>Na!J26</f>
        <v>90.2</v>
      </c>
      <c r="N381" s="475">
        <f>K!J26</f>
        <v>2.7</v>
      </c>
      <c r="O381" s="475">
        <f>Mg!J26</f>
        <v>11.8</v>
      </c>
      <c r="P381" s="472">
        <f>Ca!J26</f>
        <v>5.8</v>
      </c>
      <c r="Q381" s="476">
        <f t="shared" si="781"/>
        <v>0.18340944013285768</v>
      </c>
      <c r="R381" s="473">
        <f t="shared" si="782"/>
        <v>176.8</v>
      </c>
      <c r="S381" s="475">
        <f t="shared" si="783"/>
        <v>175.09951720402023</v>
      </c>
      <c r="T381" s="475">
        <f t="shared" si="784"/>
        <v>176.98340944013287</v>
      </c>
      <c r="U381" s="475">
        <f t="shared" si="785"/>
        <v>-0.48322964734103185</v>
      </c>
      <c r="V381" s="475">
        <f t="shared" si="786"/>
        <v>-0.53507060227793313</v>
      </c>
      <c r="W381" s="472">
        <f t="shared" si="787"/>
        <v>2.0068880613853777</v>
      </c>
      <c r="X381" s="477">
        <f t="shared" si="788"/>
        <v>226.4</v>
      </c>
      <c r="Y381" s="478">
        <f t="shared" ref="Y381:AA381" si="863">H381*$E381/1000</f>
        <v>5.5241600000000002</v>
      </c>
      <c r="Z381" s="478">
        <f t="shared" si="863"/>
        <v>3.4639199999999999</v>
      </c>
      <c r="AA381" s="478">
        <f t="shared" si="863"/>
        <v>25.515280000000004</v>
      </c>
      <c r="AB381" s="478">
        <f t="shared" ref="AB381:AF381" si="864">L381*$E381/1000</f>
        <v>3.8035200000000002</v>
      </c>
      <c r="AC381" s="478">
        <f t="shared" si="864"/>
        <v>20.421280000000003</v>
      </c>
      <c r="AD381" s="478">
        <f t="shared" si="864"/>
        <v>0.61128000000000005</v>
      </c>
      <c r="AE381" s="478">
        <f t="shared" si="864"/>
        <v>2.6715200000000006</v>
      </c>
      <c r="AF381" s="478">
        <f t="shared" si="864"/>
        <v>1.3131199999999998</v>
      </c>
      <c r="AG381" s="479">
        <f t="shared" si="791"/>
        <v>6.8371706949901743</v>
      </c>
      <c r="AH381" s="480"/>
      <c r="AI381" s="459">
        <f t="shared" si="792"/>
        <v>351.89951720402024</v>
      </c>
      <c r="AJ381" s="301"/>
      <c r="AK381" s="301"/>
    </row>
    <row r="382" spans="1:37" ht="12.75" hidden="1" customHeight="1">
      <c r="A382" s="447">
        <v>379</v>
      </c>
      <c r="B382" s="460">
        <v>11</v>
      </c>
      <c r="C382" s="483">
        <v>23</v>
      </c>
      <c r="D382" s="472">
        <f>測定日数!J27</f>
        <v>28</v>
      </c>
      <c r="E382" s="473">
        <f>mm!J27</f>
        <v>333.65242269784937</v>
      </c>
      <c r="F382" s="474">
        <f>pH!J27</f>
        <v>4.5236583618098445</v>
      </c>
      <c r="G382" s="474">
        <f>EC!J27</f>
        <v>3.3871837435603895</v>
      </c>
      <c r="H382" s="475">
        <f>'SO4'!J27</f>
        <v>23.26602303630828</v>
      </c>
      <c r="I382" s="475">
        <f>'NO3'!J27</f>
        <v>13.17025729765629</v>
      </c>
      <c r="J382" s="475">
        <f>Cl!J27</f>
        <v>120.43616176996549</v>
      </c>
      <c r="K382" s="475">
        <f>H!J27</f>
        <v>29.946194306674844</v>
      </c>
      <c r="L382" s="475">
        <f>'NH4'!J27</f>
        <v>10.446691213022344</v>
      </c>
      <c r="M382" s="475">
        <f>Na!J27</f>
        <v>112.89935587501067</v>
      </c>
      <c r="N382" s="475">
        <f>K!J27</f>
        <v>2.6121506067397964</v>
      </c>
      <c r="O382" s="475">
        <f>Mg!J27</f>
        <v>10.495986456892984</v>
      </c>
      <c r="P382" s="472">
        <f>Ca!J27</f>
        <v>2.5628955788099437</v>
      </c>
      <c r="Q382" s="476">
        <f t="shared" si="781"/>
        <v>0.18496094982718267</v>
      </c>
      <c r="R382" s="473">
        <f t="shared" si="782"/>
        <v>180.13846514023834</v>
      </c>
      <c r="S382" s="475">
        <f t="shared" si="783"/>
        <v>182.02215607285351</v>
      </c>
      <c r="T382" s="475">
        <f t="shared" si="784"/>
        <v>180.32342609006551</v>
      </c>
      <c r="U382" s="475">
        <f t="shared" si="785"/>
        <v>0.5201258287843562</v>
      </c>
      <c r="V382" s="475">
        <f t="shared" si="786"/>
        <v>0.46881487353810386</v>
      </c>
      <c r="W382" s="472">
        <f t="shared" si="787"/>
        <v>-2.2715615457201617</v>
      </c>
      <c r="X382" s="477">
        <f t="shared" si="788"/>
        <v>333.65242269784937</v>
      </c>
      <c r="Y382" s="478">
        <f t="shared" ref="Y382:AA382" si="865">H382*$E382/1000</f>
        <v>7.7627649526082312</v>
      </c>
      <c r="Z382" s="478">
        <f t="shared" si="865"/>
        <v>4.3942882549170514</v>
      </c>
      <c r="AA382" s="478">
        <f t="shared" si="865"/>
        <v>40.183817154979096</v>
      </c>
      <c r="AB382" s="478">
        <f t="shared" ref="AB382:AF382" si="866">L382*$E382/1000</f>
        <v>3.4855638324012399</v>
      </c>
      <c r="AC382" s="478">
        <f t="shared" si="866"/>
        <v>37.669143608723985</v>
      </c>
      <c r="AD382" s="478">
        <f t="shared" si="866"/>
        <v>0.87155037839039029</v>
      </c>
      <c r="AE382" s="478">
        <f t="shared" si="866"/>
        <v>3.5020113099461607</v>
      </c>
      <c r="AF382" s="478">
        <f t="shared" si="866"/>
        <v>0.85511631899154461</v>
      </c>
      <c r="AG382" s="479">
        <f t="shared" si="791"/>
        <v>9.9916202810026054</v>
      </c>
      <c r="AH382" s="480"/>
      <c r="AI382" s="459">
        <f t="shared" si="792"/>
        <v>362.16062121309187</v>
      </c>
      <c r="AJ382" s="301"/>
      <c r="AK382" s="301"/>
    </row>
    <row r="383" spans="1:37" ht="12.75" hidden="1" customHeight="1">
      <c r="A383" s="447">
        <v>380</v>
      </c>
      <c r="B383" s="460">
        <v>11</v>
      </c>
      <c r="C383" s="483">
        <v>24</v>
      </c>
      <c r="D383" s="472">
        <f>測定日数!J28</f>
        <v>28</v>
      </c>
      <c r="E383" s="473">
        <f>mm!J28</f>
        <v>285.96435391470402</v>
      </c>
      <c r="F383" s="474">
        <f>pH!J28</f>
        <v>4.5274935757116745</v>
      </c>
      <c r="G383" s="474">
        <f>EC!J28</f>
        <v>2.8307985531441293</v>
      </c>
      <c r="H383" s="475">
        <f>'SO4'!J28</f>
        <v>21.924770863508019</v>
      </c>
      <c r="I383" s="475">
        <f>'NO3'!J28</f>
        <v>13.696338671926913</v>
      </c>
      <c r="J383" s="475">
        <f>Cl!J28</f>
        <v>83.906652130607881</v>
      </c>
      <c r="K383" s="475">
        <f>H!J28</f>
        <v>29.68290651490479</v>
      </c>
      <c r="L383" s="475">
        <f>'NH4'!J28</f>
        <v>9.2603217730462308</v>
      </c>
      <c r="M383" s="475">
        <f>Na!J28</f>
        <v>78.421989382042412</v>
      </c>
      <c r="N383" s="475">
        <f>K!J28</f>
        <v>3.6725033339168571</v>
      </c>
      <c r="O383" s="475">
        <f>Mg!J28</f>
        <v>7.7174806662223947</v>
      </c>
      <c r="P383" s="472">
        <f>Ca!J28</f>
        <v>2.4775157531347989</v>
      </c>
      <c r="Q383" s="476">
        <f t="shared" si="781"/>
        <v>0.18660155601307749</v>
      </c>
      <c r="R383" s="473">
        <f t="shared" si="782"/>
        <v>141.45253252955084</v>
      </c>
      <c r="S383" s="475">
        <f t="shared" si="783"/>
        <v>141.42771384262468</v>
      </c>
      <c r="T383" s="475">
        <f t="shared" si="784"/>
        <v>141.63913408556391</v>
      </c>
      <c r="U383" s="475">
        <f t="shared" si="785"/>
        <v>-8.7735666397504505E-3</v>
      </c>
      <c r="V383" s="475">
        <f t="shared" si="786"/>
        <v>-7.4689157167872153E-2</v>
      </c>
      <c r="W383" s="472">
        <f t="shared" si="787"/>
        <v>-1.8713955063409364</v>
      </c>
      <c r="X383" s="477">
        <f t="shared" si="788"/>
        <v>285.96435391470402</v>
      </c>
      <c r="Y383" s="478">
        <f t="shared" ref="Y383:AA383" si="867">H383*$E383/1000</f>
        <v>6.269702934710998</v>
      </c>
      <c r="Z383" s="478">
        <f t="shared" si="867"/>
        <v>3.916664639314555</v>
      </c>
      <c r="AA383" s="478">
        <f t="shared" si="867"/>
        <v>23.994311565675108</v>
      </c>
      <c r="AB383" s="478">
        <f t="shared" ref="AB383:AF383" si="868">L383*$E383/1000</f>
        <v>2.6481219328714318</v>
      </c>
      <c r="AC383" s="478">
        <f t="shared" si="868"/>
        <v>22.425893526341536</v>
      </c>
      <c r="AD383" s="478">
        <f t="shared" si="868"/>
        <v>1.0502050431331307</v>
      </c>
      <c r="AE383" s="478">
        <f t="shared" si="868"/>
        <v>2.2069243725655063</v>
      </c>
      <c r="AF383" s="478">
        <f t="shared" si="868"/>
        <v>0.70848119165869416</v>
      </c>
      <c r="AG383" s="479">
        <f t="shared" si="791"/>
        <v>8.4882531838453072</v>
      </c>
      <c r="AH383" s="480"/>
      <c r="AI383" s="459">
        <f t="shared" si="792"/>
        <v>282.88024637217552</v>
      </c>
      <c r="AJ383" s="301"/>
      <c r="AK383" s="301"/>
    </row>
    <row r="384" spans="1:37" ht="12.75" hidden="1" customHeight="1">
      <c r="A384" s="447">
        <v>381</v>
      </c>
      <c r="B384" s="460">
        <v>11</v>
      </c>
      <c r="C384" s="483">
        <v>25</v>
      </c>
      <c r="D384" s="472">
        <f>測定日数!J29</f>
        <v>28</v>
      </c>
      <c r="E384" s="473">
        <f>mm!J29</f>
        <v>165.12738853503183</v>
      </c>
      <c r="F384" s="474">
        <f>pH!J29</f>
        <v>4.24</v>
      </c>
      <c r="G384" s="474">
        <f>EC!J29</f>
        <v>3.42</v>
      </c>
      <c r="H384" s="475">
        <f>'SO4'!J29</f>
        <v>55.4</v>
      </c>
      <c r="I384" s="475">
        <f>'NO3'!J29</f>
        <v>18.399999999999999</v>
      </c>
      <c r="J384" s="475">
        <f>Cl!J29</f>
        <v>72.5</v>
      </c>
      <c r="K384" s="475">
        <f>H!J29</f>
        <v>57.543993733715695</v>
      </c>
      <c r="L384" s="475">
        <f>'NH4'!J29</f>
        <v>16.3</v>
      </c>
      <c r="M384" s="475">
        <f>Na!J29</f>
        <v>66.7</v>
      </c>
      <c r="N384" s="475">
        <f>K!J29</f>
        <v>1.5</v>
      </c>
      <c r="O384" s="475">
        <f>Mg!J29</f>
        <v>15.7</v>
      </c>
      <c r="P384" s="472">
        <f>Ca!J29</f>
        <v>7.4</v>
      </c>
      <c r="Q384" s="476">
        <f t="shared" si="781"/>
        <v>9.6254642461957904E-2</v>
      </c>
      <c r="R384" s="473">
        <f t="shared" si="782"/>
        <v>201.70000000000002</v>
      </c>
      <c r="S384" s="475">
        <f t="shared" si="783"/>
        <v>188.24399373371568</v>
      </c>
      <c r="T384" s="475">
        <f t="shared" si="784"/>
        <v>201.79625464246197</v>
      </c>
      <c r="U384" s="475">
        <f t="shared" si="785"/>
        <v>-3.4507535652602326</v>
      </c>
      <c r="V384" s="475">
        <f t="shared" si="786"/>
        <v>-3.4745801145310771</v>
      </c>
      <c r="W384" s="472">
        <f t="shared" si="787"/>
        <v>11.448417963827927</v>
      </c>
      <c r="X384" s="477">
        <f t="shared" si="788"/>
        <v>165.12738853503183</v>
      </c>
      <c r="Y384" s="478">
        <f t="shared" ref="Y384:AA384" si="869">H384*$E384/1000</f>
        <v>9.1480573248407637</v>
      </c>
      <c r="Z384" s="478">
        <f t="shared" si="869"/>
        <v>3.0383439490445854</v>
      </c>
      <c r="AA384" s="478">
        <f t="shared" si="869"/>
        <v>11.971735668789808</v>
      </c>
      <c r="AB384" s="478">
        <f t="shared" ref="AB384:AF384" si="870">L384*$E384/1000</f>
        <v>2.691576433121019</v>
      </c>
      <c r="AC384" s="478">
        <f t="shared" si="870"/>
        <v>11.013996815286625</v>
      </c>
      <c r="AD384" s="478">
        <f t="shared" si="870"/>
        <v>0.24769108280254773</v>
      </c>
      <c r="AE384" s="478">
        <f t="shared" si="870"/>
        <v>2.5924999999999994</v>
      </c>
      <c r="AF384" s="478">
        <f t="shared" si="870"/>
        <v>1.2219426751592355</v>
      </c>
      <c r="AG384" s="479">
        <f t="shared" si="791"/>
        <v>9.5020894111247092</v>
      </c>
      <c r="AH384" s="480"/>
      <c r="AI384" s="459">
        <f t="shared" si="792"/>
        <v>389.94399373371573</v>
      </c>
      <c r="AJ384" s="301"/>
      <c r="AK384" s="301"/>
    </row>
    <row r="385" spans="1:37" ht="12.75" hidden="1" customHeight="1">
      <c r="A385" s="447">
        <v>382</v>
      </c>
      <c r="B385" s="460">
        <v>11</v>
      </c>
      <c r="C385" s="483">
        <v>26</v>
      </c>
      <c r="D385" s="472">
        <f>測定日数!J30</f>
        <v>28</v>
      </c>
      <c r="E385" s="473">
        <f>mm!J30</f>
        <v>123.13812858052196</v>
      </c>
      <c r="F385" s="474">
        <f>pH!J30</f>
        <v>4.2</v>
      </c>
      <c r="G385" s="474">
        <f>EC!J30</f>
        <v>3</v>
      </c>
      <c r="H385" s="475">
        <f>'SO4'!J30</f>
        <v>24.2</v>
      </c>
      <c r="I385" s="475">
        <f>'NO3'!J30</f>
        <v>16.8</v>
      </c>
      <c r="J385" s="475">
        <f>Cl!J30</f>
        <v>21.1</v>
      </c>
      <c r="K385" s="475">
        <f>H!J30</f>
        <v>63.095734448019307</v>
      </c>
      <c r="L385" s="475">
        <f>'NH4'!J30</f>
        <v>12.9</v>
      </c>
      <c r="M385" s="475">
        <f>Na!J30</f>
        <v>13.6</v>
      </c>
      <c r="N385" s="475">
        <f>K!J30</f>
        <v>2.1</v>
      </c>
      <c r="O385" s="475">
        <f>Mg!J30</f>
        <v>1.9</v>
      </c>
      <c r="P385" s="472">
        <f>Ca!J30</f>
        <v>2.2000000000000002</v>
      </c>
      <c r="Q385" s="476">
        <f t="shared" si="781"/>
        <v>8.7785277263633166E-2</v>
      </c>
      <c r="R385" s="473">
        <f t="shared" si="782"/>
        <v>86.3</v>
      </c>
      <c r="S385" s="475">
        <f t="shared" si="783"/>
        <v>99.895734448019311</v>
      </c>
      <c r="T385" s="475">
        <f t="shared" si="784"/>
        <v>86.387785277263632</v>
      </c>
      <c r="U385" s="475">
        <f t="shared" si="785"/>
        <v>7.3018506510496168</v>
      </c>
      <c r="V385" s="475">
        <f t="shared" si="786"/>
        <v>7.2512851328320389</v>
      </c>
      <c r="W385" s="472">
        <f t="shared" si="787"/>
        <v>1.6348748355768354</v>
      </c>
      <c r="X385" s="477">
        <f t="shared" si="788"/>
        <v>123.13812858052196</v>
      </c>
      <c r="Y385" s="478">
        <f t="shared" ref="Y385:AA385" si="871">H385*$E385/1000</f>
        <v>2.9799427116486314</v>
      </c>
      <c r="Z385" s="478">
        <f t="shared" si="871"/>
        <v>2.068720560152769</v>
      </c>
      <c r="AA385" s="478">
        <f t="shared" si="871"/>
        <v>2.5982145130490135</v>
      </c>
      <c r="AB385" s="478">
        <f t="shared" ref="AB385:AF385" si="872">L385*$E385/1000</f>
        <v>1.5884818586887335</v>
      </c>
      <c r="AC385" s="478">
        <f t="shared" si="872"/>
        <v>1.6746785486950988</v>
      </c>
      <c r="AD385" s="478">
        <f t="shared" si="872"/>
        <v>0.25859007001909612</v>
      </c>
      <c r="AE385" s="478">
        <f t="shared" si="872"/>
        <v>0.23396244430299171</v>
      </c>
      <c r="AF385" s="478">
        <f t="shared" si="872"/>
        <v>0.27090388287714834</v>
      </c>
      <c r="AG385" s="479">
        <f t="shared" si="791"/>
        <v>7.7694906613426697</v>
      </c>
      <c r="AH385" s="480"/>
      <c r="AI385" s="459">
        <f t="shared" si="792"/>
        <v>186.19573444801932</v>
      </c>
      <c r="AJ385" s="301"/>
      <c r="AK385" s="301"/>
    </row>
    <row r="386" spans="1:37" ht="12.75" hidden="1" customHeight="1">
      <c r="A386" s="447">
        <v>383</v>
      </c>
      <c r="B386" s="460">
        <v>11</v>
      </c>
      <c r="C386" s="483">
        <v>27</v>
      </c>
      <c r="D386" s="472">
        <f>測定日数!J31</f>
        <v>28</v>
      </c>
      <c r="E386" s="473">
        <f>mm!J31</f>
        <v>181.56050955414014</v>
      </c>
      <c r="F386" s="474">
        <f>pH!J31</f>
        <v>4.6939017788370254</v>
      </c>
      <c r="G386" s="474">
        <f>EC!J31</f>
        <v>2.3787405718295038</v>
      </c>
      <c r="H386" s="475">
        <f>'SO4'!J31</f>
        <v>17.504630766532188</v>
      </c>
      <c r="I386" s="475">
        <f>'NO3'!J31</f>
        <v>9.1555691983862495</v>
      </c>
      <c r="J386" s="475">
        <f>Cl!J31</f>
        <v>99.33004736011226</v>
      </c>
      <c r="K386" s="475">
        <f>H!J31</f>
        <v>20.234767616687318</v>
      </c>
      <c r="L386" s="475">
        <f>'NH4'!J31</f>
        <v>11.816330468338888</v>
      </c>
      <c r="M386" s="475">
        <f>Na!J31</f>
        <v>87.08763374846518</v>
      </c>
      <c r="N386" s="475">
        <f>K!J31</f>
        <v>1.9800210489387824</v>
      </c>
      <c r="O386" s="475">
        <f>Mg!J31</f>
        <v>10.11219084371163</v>
      </c>
      <c r="P386" s="472">
        <f>Ca!J31</f>
        <v>3.817768812489037</v>
      </c>
      <c r="Q386" s="476">
        <f t="shared" si="781"/>
        <v>0.27373067225660241</v>
      </c>
      <c r="R386" s="473">
        <f t="shared" si="782"/>
        <v>143.4948780915629</v>
      </c>
      <c r="S386" s="475">
        <f t="shared" si="783"/>
        <v>148.97867219483152</v>
      </c>
      <c r="T386" s="475">
        <f t="shared" si="784"/>
        <v>143.76860876381949</v>
      </c>
      <c r="U386" s="475">
        <f t="shared" si="785"/>
        <v>1.8749709496461506</v>
      </c>
      <c r="V386" s="475">
        <f t="shared" si="786"/>
        <v>1.7797136881855191</v>
      </c>
      <c r="W386" s="472">
        <f t="shared" si="787"/>
        <v>2.529482598777494</v>
      </c>
      <c r="X386" s="477">
        <f t="shared" si="788"/>
        <v>181.56050955414014</v>
      </c>
      <c r="Y386" s="478">
        <f t="shared" ref="Y386:AA386" si="873">H386*$E386/1000</f>
        <v>3.1781496815286627</v>
      </c>
      <c r="Z386" s="478">
        <f t="shared" si="873"/>
        <v>1.6622898089171978</v>
      </c>
      <c r="AA386" s="478">
        <f t="shared" si="873"/>
        <v>18.034414012738857</v>
      </c>
      <c r="AB386" s="478">
        <f t="shared" ref="AB386:AF386" si="874">L386*$E386/1000</f>
        <v>2.1453789808917199</v>
      </c>
      <c r="AC386" s="478">
        <f t="shared" si="874"/>
        <v>15.811675159235671</v>
      </c>
      <c r="AD386" s="478">
        <f t="shared" si="874"/>
        <v>0.35949363057324835</v>
      </c>
      <c r="AE386" s="478">
        <f t="shared" si="874"/>
        <v>1.835974522292994</v>
      </c>
      <c r="AF386" s="478">
        <f t="shared" si="874"/>
        <v>0.69315605095541399</v>
      </c>
      <c r="AG386" s="479">
        <f t="shared" si="791"/>
        <v>3.6738347191953631</v>
      </c>
      <c r="AH386" s="480"/>
      <c r="AI386" s="459">
        <f t="shared" si="792"/>
        <v>292.47355028639441</v>
      </c>
      <c r="AJ386" s="301"/>
      <c r="AK386" s="301"/>
    </row>
    <row r="387" spans="1:37" ht="12.75" hidden="1" customHeight="1">
      <c r="A387" s="447">
        <v>384</v>
      </c>
      <c r="B387" s="460">
        <v>11</v>
      </c>
      <c r="C387" s="483">
        <v>28</v>
      </c>
      <c r="D387" s="472">
        <f>測定日数!J32</f>
        <v>28</v>
      </c>
      <c r="E387" s="473">
        <f>mm!J32</f>
        <v>57.324840764331206</v>
      </c>
      <c r="F387" s="474">
        <f>pH!J32</f>
        <v>4.2</v>
      </c>
      <c r="G387" s="474">
        <f>EC!J32</f>
        <v>4.09</v>
      </c>
      <c r="H387" s="475">
        <f>'SO4'!J32</f>
        <v>39.685000000000002</v>
      </c>
      <c r="I387" s="475">
        <f>'NO3'!J32</f>
        <v>37.880000000000003</v>
      </c>
      <c r="J387" s="475">
        <f>Cl!J32</f>
        <v>35.159999999999997</v>
      </c>
      <c r="K387" s="475">
        <f>H!J32</f>
        <v>63.095734448019307</v>
      </c>
      <c r="L387" s="475">
        <f>'NH4'!J32</f>
        <v>68.510000000000005</v>
      </c>
      <c r="M387" s="475">
        <f>Na!J32</f>
        <v>32.619999999999997</v>
      </c>
      <c r="N387" s="475">
        <f>K!J32</f>
        <v>3.17</v>
      </c>
      <c r="O387" s="475">
        <f>Mg!J32</f>
        <v>4.62</v>
      </c>
      <c r="P387" s="472">
        <f>Ca!J32</f>
        <v>8.06</v>
      </c>
      <c r="Q387" s="476">
        <f t="shared" si="781"/>
        <v>8.7785277263633166E-2</v>
      </c>
      <c r="R387" s="473">
        <f t="shared" si="782"/>
        <v>152.41</v>
      </c>
      <c r="S387" s="475">
        <f t="shared" si="783"/>
        <v>192.75573444801933</v>
      </c>
      <c r="T387" s="475">
        <f t="shared" si="784"/>
        <v>152.49778527726363</v>
      </c>
      <c r="U387" s="475">
        <f t="shared" si="785"/>
        <v>11.688800602568286</v>
      </c>
      <c r="V387" s="475">
        <f t="shared" si="786"/>
        <v>11.660402246670449</v>
      </c>
      <c r="W387" s="472">
        <f t="shared" si="787"/>
        <v>1.5223303430192727</v>
      </c>
      <c r="X387" s="477">
        <f t="shared" si="788"/>
        <v>57.324840764331206</v>
      </c>
      <c r="Y387" s="478">
        <f t="shared" ref="Y387:AA387" si="875">H387*$E387/1000</f>
        <v>2.2749363057324841</v>
      </c>
      <c r="Z387" s="478">
        <f t="shared" si="875"/>
        <v>2.1714649681528662</v>
      </c>
      <c r="AA387" s="478">
        <f t="shared" si="875"/>
        <v>2.015541401273885</v>
      </c>
      <c r="AB387" s="478">
        <f t="shared" ref="AB387:AF387" si="876">L387*$E387/1000</f>
        <v>3.9273248407643315</v>
      </c>
      <c r="AC387" s="478">
        <f t="shared" si="876"/>
        <v>1.8699363057324838</v>
      </c>
      <c r="AD387" s="478">
        <f t="shared" si="876"/>
        <v>0.18171974522292994</v>
      </c>
      <c r="AE387" s="478">
        <f t="shared" si="876"/>
        <v>0.26484076433121018</v>
      </c>
      <c r="AF387" s="478">
        <f t="shared" si="876"/>
        <v>0.46203821656050958</v>
      </c>
      <c r="AG387" s="479">
        <f t="shared" si="791"/>
        <v>3.6169529301412342</v>
      </c>
      <c r="AH387" s="480"/>
      <c r="AI387" s="459">
        <f t="shared" si="792"/>
        <v>345.16573444801929</v>
      </c>
      <c r="AJ387" s="301"/>
      <c r="AK387" s="301"/>
    </row>
    <row r="388" spans="1:37" ht="12.75" hidden="1" customHeight="1">
      <c r="A388" s="447">
        <v>385</v>
      </c>
      <c r="B388" s="460">
        <v>11</v>
      </c>
      <c r="C388" s="483">
        <v>29</v>
      </c>
      <c r="D388" s="472">
        <f>測定日数!J33</f>
        <v>28</v>
      </c>
      <c r="E388" s="473">
        <f>mm!J33</f>
        <v>71.62183670221232</v>
      </c>
      <c r="F388" s="474">
        <f>pH!J33</f>
        <v>4.5671951638023778</v>
      </c>
      <c r="G388" s="474">
        <f>EC!J33</f>
        <v>2.2054933333333331</v>
      </c>
      <c r="H388" s="475">
        <f>'SO4'!J33</f>
        <v>24.620723159136656</v>
      </c>
      <c r="I388" s="475">
        <f>'NO3'!J33</f>
        <v>13.467361895034848</v>
      </c>
      <c r="J388" s="475">
        <f>Cl!J33</f>
        <v>30.136969127096073</v>
      </c>
      <c r="K388" s="475">
        <f>H!J33</f>
        <v>27.089739961667448</v>
      </c>
      <c r="L388" s="475">
        <f>'NH4'!J33</f>
        <v>16.344912540034493</v>
      </c>
      <c r="M388" s="475">
        <f>Na!J33</f>
        <v>17.830600299908095</v>
      </c>
      <c r="N388" s="475">
        <f>K!J33</f>
        <v>1.194543904518329</v>
      </c>
      <c r="O388" s="475">
        <f>Mg!J33</f>
        <v>2.9830818472793776</v>
      </c>
      <c r="P388" s="472">
        <f>Ca!J33</f>
        <v>4.0513417609225995</v>
      </c>
      <c r="Q388" s="476">
        <f t="shared" si="781"/>
        <v>0.20446399819671848</v>
      </c>
      <c r="R388" s="473">
        <f t="shared" si="782"/>
        <v>92.84577734040424</v>
      </c>
      <c r="S388" s="475">
        <f t="shared" si="783"/>
        <v>76.528643922532311</v>
      </c>
      <c r="T388" s="475">
        <f t="shared" si="784"/>
        <v>93.050241338600955</v>
      </c>
      <c r="U388" s="475">
        <f t="shared" si="785"/>
        <v>-9.633764824820414</v>
      </c>
      <c r="V388" s="475">
        <f t="shared" si="786"/>
        <v>-9.7427208526740561</v>
      </c>
      <c r="W388" s="472">
        <f t="shared" si="787"/>
        <v>-5.7412780926937392</v>
      </c>
      <c r="X388" s="477">
        <f t="shared" si="788"/>
        <v>71.62183670221232</v>
      </c>
      <c r="Y388" s="478">
        <f t="shared" ref="Y388:AA388" si="877">H388*$E388/1000</f>
        <v>1.7633814135940626</v>
      </c>
      <c r="Z388" s="478">
        <f t="shared" si="877"/>
        <v>0.96455719445578258</v>
      </c>
      <c r="AA388" s="478">
        <f t="shared" si="877"/>
        <v>2.1584650815204891</v>
      </c>
      <c r="AB388" s="478">
        <f t="shared" ref="AB388:AF388" si="878">L388*$E388/1000</f>
        <v>1.170652656854293</v>
      </c>
      <c r="AC388" s="478">
        <f t="shared" si="878"/>
        <v>1.2770603429824356</v>
      </c>
      <c r="AD388" s="478">
        <f t="shared" si="878"/>
        <v>8.5555428463034877E-2</v>
      </c>
      <c r="AE388" s="478">
        <f t="shared" si="878"/>
        <v>0.21365380093517747</v>
      </c>
      <c r="AF388" s="478">
        <f t="shared" si="878"/>
        <v>0.29016453802565173</v>
      </c>
      <c r="AG388" s="479">
        <f t="shared" si="791"/>
        <v>1.9402169318399414</v>
      </c>
      <c r="AH388" s="480"/>
      <c r="AI388" s="459">
        <f t="shared" si="792"/>
        <v>169.37442126293655</v>
      </c>
      <c r="AJ388" s="301"/>
      <c r="AK388" s="301"/>
    </row>
    <row r="389" spans="1:37" ht="12.75" hidden="1" customHeight="1">
      <c r="A389" s="447">
        <v>386</v>
      </c>
      <c r="B389" s="460">
        <v>11</v>
      </c>
      <c r="C389" s="483">
        <v>30</v>
      </c>
      <c r="D389" s="472">
        <f>測定日数!J34</f>
        <v>28</v>
      </c>
      <c r="E389" s="473">
        <f>mm!J34</f>
        <v>177.0700636942675</v>
      </c>
      <c r="F389" s="474">
        <f>pH!J34</f>
        <v>4.5</v>
      </c>
      <c r="G389" s="474">
        <f>EC!J34</f>
        <v>1.78</v>
      </c>
      <c r="H389" s="475">
        <f>'SO4'!J34</f>
        <v>15.64</v>
      </c>
      <c r="I389" s="475">
        <f>'NO3'!J34</f>
        <v>10.33</v>
      </c>
      <c r="J389" s="475">
        <f>Cl!J34</f>
        <v>11.09</v>
      </c>
      <c r="K389" s="475">
        <f>H!J34</f>
        <v>31.622776601683803</v>
      </c>
      <c r="L389" s="475">
        <f>'NH4'!J34</f>
        <v>11.31</v>
      </c>
      <c r="M389" s="475">
        <f>Na!J34</f>
        <v>8.65</v>
      </c>
      <c r="N389" s="475">
        <f>K!J34</f>
        <v>0.41</v>
      </c>
      <c r="O389" s="475">
        <f>Mg!J34</f>
        <v>1.07</v>
      </c>
      <c r="P389" s="472">
        <f>Ca!J34</f>
        <v>0.71</v>
      </c>
      <c r="Q389" s="476">
        <f t="shared" si="781"/>
        <v>0.17515465553322163</v>
      </c>
      <c r="R389" s="473">
        <f t="shared" si="782"/>
        <v>52.7</v>
      </c>
      <c r="S389" s="475">
        <f t="shared" si="783"/>
        <v>55.552776601683803</v>
      </c>
      <c r="T389" s="475">
        <f t="shared" si="784"/>
        <v>52.875154655533223</v>
      </c>
      <c r="U389" s="475">
        <f t="shared" si="785"/>
        <v>2.6352918523102593</v>
      </c>
      <c r="V389" s="475">
        <f t="shared" si="786"/>
        <v>2.4694946358412206</v>
      </c>
      <c r="W389" s="472">
        <f t="shared" si="787"/>
        <v>-3.3699474617763756</v>
      </c>
      <c r="X389" s="477">
        <f t="shared" si="788"/>
        <v>177.0700636942675</v>
      </c>
      <c r="Y389" s="478">
        <f t="shared" ref="Y389:AA389" si="879">H389*$E389/1000</f>
        <v>2.7693757961783438</v>
      </c>
      <c r="Z389" s="478">
        <f t="shared" si="879"/>
        <v>1.8291337579617835</v>
      </c>
      <c r="AA389" s="478">
        <f t="shared" si="879"/>
        <v>1.9637070063694266</v>
      </c>
      <c r="AB389" s="478">
        <f t="shared" ref="AB389:AF389" si="880">L389*$E389/1000</f>
        <v>2.0026624203821655</v>
      </c>
      <c r="AC389" s="478">
        <f t="shared" si="880"/>
        <v>1.531656050955414</v>
      </c>
      <c r="AD389" s="478">
        <f t="shared" si="880"/>
        <v>7.2598726114649667E-2</v>
      </c>
      <c r="AE389" s="478">
        <f t="shared" si="880"/>
        <v>0.18946496815286626</v>
      </c>
      <c r="AF389" s="478">
        <f t="shared" si="880"/>
        <v>0.12571974522292992</v>
      </c>
      <c r="AG389" s="479">
        <f t="shared" si="791"/>
        <v>5.5994470670497432</v>
      </c>
      <c r="AH389" s="480"/>
      <c r="AI389" s="459">
        <f t="shared" si="792"/>
        <v>108.25277660168381</v>
      </c>
      <c r="AJ389" s="301"/>
      <c r="AK389" s="301"/>
    </row>
    <row r="390" spans="1:37" ht="12.75" hidden="1" customHeight="1">
      <c r="A390" s="447">
        <v>387</v>
      </c>
      <c r="B390" s="460">
        <v>11</v>
      </c>
      <c r="C390" s="483">
        <v>31</v>
      </c>
      <c r="D390" s="472">
        <f>測定日数!J35</f>
        <v>28</v>
      </c>
      <c r="E390" s="473">
        <f>mm!J35</f>
        <v>83.733333333333334</v>
      </c>
      <c r="F390" s="474">
        <f>pH!J35</f>
        <v>4.4000000000000004</v>
      </c>
      <c r="G390" s="474">
        <f>EC!J35</f>
        <v>2.6</v>
      </c>
      <c r="H390" s="475">
        <f>'SO4'!J35</f>
        <v>24.8</v>
      </c>
      <c r="I390" s="475">
        <f>'NO3'!J35</f>
        <v>16.3</v>
      </c>
      <c r="J390" s="475">
        <f>Cl!J35</f>
        <v>28.9</v>
      </c>
      <c r="K390" s="475">
        <f>H!J35</f>
        <v>39.810717055349699</v>
      </c>
      <c r="L390" s="475">
        <f>'NH4'!J35</f>
        <v>10</v>
      </c>
      <c r="M390" s="475">
        <f>Na!J35</f>
        <v>24.3</v>
      </c>
      <c r="N390" s="475">
        <f>K!J35</f>
        <v>2.6</v>
      </c>
      <c r="O390" s="475">
        <f>Mg!J35</f>
        <v>2.7</v>
      </c>
      <c r="P390" s="472">
        <f>Ca!J35</f>
        <v>1.9</v>
      </c>
      <c r="Q390" s="476">
        <f t="shared" si="781"/>
        <v>0.13913028833344368</v>
      </c>
      <c r="R390" s="473">
        <f t="shared" si="782"/>
        <v>94.8</v>
      </c>
      <c r="S390" s="475">
        <f t="shared" si="783"/>
        <v>85.910717055349707</v>
      </c>
      <c r="T390" s="475">
        <f t="shared" si="784"/>
        <v>94.939130288333445</v>
      </c>
      <c r="U390" s="475">
        <f t="shared" si="785"/>
        <v>-4.9190679388027663</v>
      </c>
      <c r="V390" s="475">
        <f t="shared" si="786"/>
        <v>-4.992215014606197</v>
      </c>
      <c r="W390" s="472">
        <f t="shared" si="787"/>
        <v>-4.1689250075274291</v>
      </c>
      <c r="X390" s="477">
        <f t="shared" si="788"/>
        <v>83.733333333333334</v>
      </c>
      <c r="Y390" s="478">
        <f t="shared" ref="Y390:AA390" si="881">H390*$E390/1000</f>
        <v>2.0765866666666666</v>
      </c>
      <c r="Z390" s="478">
        <f t="shared" si="881"/>
        <v>1.3648533333333335</v>
      </c>
      <c r="AA390" s="478">
        <f t="shared" si="881"/>
        <v>2.4198933333333335</v>
      </c>
      <c r="AB390" s="478">
        <f t="shared" ref="AB390:AF390" si="882">L390*$E390/1000</f>
        <v>0.83733333333333337</v>
      </c>
      <c r="AC390" s="478">
        <f t="shared" si="882"/>
        <v>2.0347200000000001</v>
      </c>
      <c r="AD390" s="478">
        <f t="shared" si="882"/>
        <v>0.21770666666666669</v>
      </c>
      <c r="AE390" s="478">
        <f t="shared" si="882"/>
        <v>0.22608</v>
      </c>
      <c r="AF390" s="478">
        <f t="shared" si="882"/>
        <v>0.15909333333333334</v>
      </c>
      <c r="AG390" s="479">
        <f t="shared" si="791"/>
        <v>3.3334840414346147</v>
      </c>
      <c r="AH390" s="480"/>
      <c r="AI390" s="459">
        <f t="shared" si="792"/>
        <v>180.7107170553497</v>
      </c>
      <c r="AJ390" s="301"/>
      <c r="AK390" s="301"/>
    </row>
    <row r="391" spans="1:37" ht="12.75" hidden="1" customHeight="1">
      <c r="A391" s="447">
        <v>388</v>
      </c>
      <c r="B391" s="460">
        <v>11</v>
      </c>
      <c r="C391" s="483">
        <v>32</v>
      </c>
      <c r="D391" s="472">
        <f>測定日数!J36</f>
        <v>28</v>
      </c>
      <c r="E391" s="473">
        <f>mm!J36</f>
        <v>272.19745222929936</v>
      </c>
      <c r="F391" s="474">
        <f>pH!J36</f>
        <v>4.767338234191091</v>
      </c>
      <c r="G391" s="474">
        <f>EC!J36</f>
        <v>1.0401755001755002</v>
      </c>
      <c r="H391" s="475">
        <f>'SO4'!J36</f>
        <v>7.7864525564525557</v>
      </c>
      <c r="I391" s="475">
        <f>'NO3'!J36</f>
        <v>5.1094489294489289</v>
      </c>
      <c r="J391" s="475">
        <f>Cl!J36</f>
        <v>12.503665613665614</v>
      </c>
      <c r="K391" s="475">
        <f>H!J36</f>
        <v>17.086840513918741</v>
      </c>
      <c r="L391" s="475">
        <f>'NH4'!J36</f>
        <v>3.1458968058968058</v>
      </c>
      <c r="M391" s="475">
        <f>Na!J36</f>
        <v>11.335363285363286</v>
      </c>
      <c r="N391" s="475">
        <f>K!J36</f>
        <v>4.6912366912366908E-2</v>
      </c>
      <c r="O391" s="475">
        <f>Mg!J36</f>
        <v>1.2715525915525914</v>
      </c>
      <c r="P391" s="472">
        <f>Ca!J36</f>
        <v>1.1704083304083304</v>
      </c>
      <c r="Q391" s="476">
        <f t="shared" si="781"/>
        <v>0.32416036997360886</v>
      </c>
      <c r="R391" s="473">
        <f t="shared" si="782"/>
        <v>33.186019656019653</v>
      </c>
      <c r="S391" s="475">
        <f t="shared" si="783"/>
        <v>36.49893481601304</v>
      </c>
      <c r="T391" s="475">
        <f t="shared" si="784"/>
        <v>33.510180025993265</v>
      </c>
      <c r="U391" s="475">
        <f t="shared" si="785"/>
        <v>4.7541326317763328</v>
      </c>
      <c r="V391" s="475">
        <f t="shared" si="786"/>
        <v>4.2690938126623577</v>
      </c>
      <c r="W391" s="472">
        <f t="shared" si="787"/>
        <v>-3.9120152049869841</v>
      </c>
      <c r="X391" s="477">
        <f t="shared" si="788"/>
        <v>272.19745222929936</v>
      </c>
      <c r="Y391" s="478">
        <f t="shared" ref="Y391:AA391" si="883">H391*$E391/1000</f>
        <v>2.1194525477707002</v>
      </c>
      <c r="Z391" s="478">
        <f t="shared" si="883"/>
        <v>1.3907789808917195</v>
      </c>
      <c r="AA391" s="478">
        <f t="shared" si="883"/>
        <v>3.4034659235668792</v>
      </c>
      <c r="AB391" s="478">
        <f t="shared" ref="AB391:AF391" si="884">L391*$E391/1000</f>
        <v>0.85630509554140122</v>
      </c>
      <c r="AC391" s="478">
        <f t="shared" si="884"/>
        <v>3.0854570063694267</v>
      </c>
      <c r="AD391" s="478">
        <f t="shared" si="884"/>
        <v>1.2769426751592356E-2</v>
      </c>
      <c r="AE391" s="478">
        <f t="shared" si="884"/>
        <v>0.34611337579617829</v>
      </c>
      <c r="AF391" s="478">
        <f t="shared" si="884"/>
        <v>0.3185821656050955</v>
      </c>
      <c r="AG391" s="479">
        <f t="shared" si="791"/>
        <v>4.6509944545370532</v>
      </c>
      <c r="AH391" s="480"/>
      <c r="AI391" s="459">
        <f t="shared" si="792"/>
        <v>69.6849544720327</v>
      </c>
      <c r="AJ391" s="301"/>
      <c r="AK391" s="301"/>
    </row>
    <row r="392" spans="1:37" ht="12.75" hidden="1" customHeight="1">
      <c r="A392" s="447">
        <v>389</v>
      </c>
      <c r="B392" s="460">
        <v>11</v>
      </c>
      <c r="C392" s="483">
        <v>33</v>
      </c>
      <c r="D392" s="472">
        <f>測定日数!J37</f>
        <v>28</v>
      </c>
      <c r="E392" s="473">
        <f>mm!J37</f>
        <v>95.222929936305732</v>
      </c>
      <c r="F392" s="474">
        <f>pH!J37</f>
        <v>4.4982702204638789</v>
      </c>
      <c r="G392" s="474">
        <f>EC!J37</f>
        <v>2.0194314381270901</v>
      </c>
      <c r="H392" s="475">
        <f>'SO4'!J37</f>
        <v>18.54648397705726</v>
      </c>
      <c r="I392" s="475">
        <f>'NO3'!J37</f>
        <v>13.90092644794305</v>
      </c>
      <c r="J392" s="475">
        <f>Cl!J37</f>
        <v>19.393993479708922</v>
      </c>
      <c r="K392" s="475">
        <f>H!J37</f>
        <v>31.748980165942687</v>
      </c>
      <c r="L392" s="475">
        <f>'NH4'!J37</f>
        <v>18.564385118011675</v>
      </c>
      <c r="M392" s="475">
        <f>Na!J37</f>
        <v>7.9919872097945746</v>
      </c>
      <c r="N392" s="475">
        <f>K!J37</f>
        <v>0</v>
      </c>
      <c r="O392" s="475">
        <f>Mg!J37</f>
        <v>1.964704108572944</v>
      </c>
      <c r="P392" s="472">
        <f>Ca!J37</f>
        <v>1.6704050093792349</v>
      </c>
      <c r="Q392" s="476">
        <f t="shared" si="781"/>
        <v>0.174458408229866</v>
      </c>
      <c r="R392" s="473">
        <f t="shared" si="782"/>
        <v>70.387887881766503</v>
      </c>
      <c r="S392" s="475">
        <f t="shared" si="783"/>
        <v>65.575570729653293</v>
      </c>
      <c r="T392" s="475">
        <f t="shared" si="784"/>
        <v>70.56234628999637</v>
      </c>
      <c r="U392" s="475">
        <f t="shared" si="785"/>
        <v>-3.5394194890751436</v>
      </c>
      <c r="V392" s="475">
        <f t="shared" si="786"/>
        <v>-3.6630320703550234</v>
      </c>
      <c r="W392" s="472">
        <f t="shared" si="787"/>
        <v>-3.7943983896983511</v>
      </c>
      <c r="X392" s="477">
        <f t="shared" si="788"/>
        <v>95.222929936305732</v>
      </c>
      <c r="Y392" s="478">
        <f t="shared" ref="Y392:AA392" si="885">H392*$E392/1000</f>
        <v>1.7660505443121404</v>
      </c>
      <c r="Z392" s="478">
        <f t="shared" si="885"/>
        <v>1.3236869452022204</v>
      </c>
      <c r="AA392" s="478">
        <f t="shared" si="885"/>
        <v>1.8467528823034929</v>
      </c>
      <c r="AB392" s="478">
        <f t="shared" ref="AB392:AF392" si="886">L392*$E392/1000</f>
        <v>1.7677551434030225</v>
      </c>
      <c r="AC392" s="478">
        <f t="shared" si="886"/>
        <v>0.76102043813012032</v>
      </c>
      <c r="AD392" s="478">
        <f t="shared" si="886"/>
        <v>0</v>
      </c>
      <c r="AE392" s="478">
        <f t="shared" si="886"/>
        <v>0.18708488167621345</v>
      </c>
      <c r="AF392" s="478">
        <f t="shared" si="886"/>
        <v>0.15906085917337298</v>
      </c>
      <c r="AG392" s="479">
        <f t="shared" si="791"/>
        <v>3.0232309138907207</v>
      </c>
      <c r="AH392" s="480"/>
      <c r="AI392" s="459">
        <f t="shared" si="792"/>
        <v>135.96345861141981</v>
      </c>
      <c r="AJ392" s="301"/>
      <c r="AK392" s="301"/>
    </row>
    <row r="393" spans="1:37" ht="12.75" hidden="1" customHeight="1">
      <c r="A393" s="447">
        <v>390</v>
      </c>
      <c r="B393" s="460">
        <v>11</v>
      </c>
      <c r="C393" s="483">
        <v>34</v>
      </c>
      <c r="D393" s="472">
        <f>測定日数!J38</f>
        <v>28</v>
      </c>
      <c r="E393" s="473">
        <f>mm!J38</f>
        <v>99.077021005728838</v>
      </c>
      <c r="F393" s="474">
        <f>pH!J38</f>
        <v>4.4800000000000004</v>
      </c>
      <c r="G393" s="474">
        <f>EC!J38</f>
        <v>1.97</v>
      </c>
      <c r="H393" s="475">
        <f>'SO4'!J38</f>
        <v>15</v>
      </c>
      <c r="I393" s="475">
        <f>'NO3'!J38</f>
        <v>10.9</v>
      </c>
      <c r="J393" s="475">
        <f>Cl!J38</f>
        <v>37.200000000000003</v>
      </c>
      <c r="K393" s="475">
        <f>H!J38</f>
        <v>33.113112148259084</v>
      </c>
      <c r="L393" s="475">
        <f>'NH4'!J38</f>
        <v>4.41</v>
      </c>
      <c r="M393" s="475">
        <f>Na!J38</f>
        <v>27.2</v>
      </c>
      <c r="N393" s="475">
        <f>K!J38</f>
        <v>1.35</v>
      </c>
      <c r="O393" s="475">
        <f>Mg!J38</f>
        <v>3.01</v>
      </c>
      <c r="P393" s="472">
        <f>Ca!J38</f>
        <v>1.28</v>
      </c>
      <c r="Q393" s="476">
        <f t="shared" si="781"/>
        <v>0.16727139744136532</v>
      </c>
      <c r="R393" s="473">
        <f t="shared" si="782"/>
        <v>78.099999999999994</v>
      </c>
      <c r="S393" s="475">
        <f t="shared" si="783"/>
        <v>74.653112148259098</v>
      </c>
      <c r="T393" s="475">
        <f t="shared" si="784"/>
        <v>78.267271397441363</v>
      </c>
      <c r="U393" s="475">
        <f t="shared" si="785"/>
        <v>-2.2565090840148754</v>
      </c>
      <c r="V393" s="475">
        <f t="shared" si="786"/>
        <v>-2.3634254409924158</v>
      </c>
      <c r="W393" s="472">
        <f t="shared" si="787"/>
        <v>0.39790107782337081</v>
      </c>
      <c r="X393" s="477">
        <f t="shared" si="788"/>
        <v>99.077021005728838</v>
      </c>
      <c r="Y393" s="478">
        <f t="shared" ref="Y393:AA393" si="887">H393*$E393/1000</f>
        <v>1.4861553150859326</v>
      </c>
      <c r="Z393" s="478">
        <f t="shared" si="887"/>
        <v>1.0799395289624445</v>
      </c>
      <c r="AA393" s="478">
        <f t="shared" si="887"/>
        <v>3.6856651814131132</v>
      </c>
      <c r="AB393" s="478">
        <f t="shared" ref="AB393:AF393" si="888">L393*$E393/1000</f>
        <v>0.43692966263526423</v>
      </c>
      <c r="AC393" s="478">
        <f t="shared" si="888"/>
        <v>2.6948949713558243</v>
      </c>
      <c r="AD393" s="478">
        <f t="shared" si="888"/>
        <v>0.13375397835773392</v>
      </c>
      <c r="AE393" s="478">
        <f t="shared" si="888"/>
        <v>0.29822183322724377</v>
      </c>
      <c r="AF393" s="478">
        <f t="shared" si="888"/>
        <v>0.12681858688733291</v>
      </c>
      <c r="AG393" s="479">
        <f t="shared" si="791"/>
        <v>3.28074850787812</v>
      </c>
      <c r="AH393" s="480"/>
      <c r="AI393" s="459">
        <f t="shared" si="792"/>
        <v>152.75311214825911</v>
      </c>
      <c r="AJ393" s="301"/>
      <c r="AK393" s="301"/>
    </row>
    <row r="394" spans="1:37" ht="12.75" customHeight="1">
      <c r="A394" s="447">
        <v>391</v>
      </c>
      <c r="B394" s="460">
        <v>11</v>
      </c>
      <c r="C394" s="483">
        <v>35</v>
      </c>
      <c r="D394" s="472">
        <f>測定日数!J39</f>
        <v>28</v>
      </c>
      <c r="E394" s="473">
        <f>mm!J39</f>
        <v>107.5278303790614</v>
      </c>
      <c r="F394" s="474">
        <f>pH!J39</f>
        <v>4.5691249821644258</v>
      </c>
      <c r="G394" s="474">
        <f>EC!J39</f>
        <v>2.128107811786204</v>
      </c>
      <c r="H394" s="475">
        <f>'SO4'!J39</f>
        <v>17.978248599246111</v>
      </c>
      <c r="I394" s="475">
        <f>'NO3'!J39</f>
        <v>7.4172727736997572</v>
      </c>
      <c r="J394" s="475">
        <f>Cl!J39</f>
        <v>45.204874225983097</v>
      </c>
      <c r="K394" s="475">
        <f>H!J39</f>
        <v>26.969631831109236</v>
      </c>
      <c r="L394" s="475">
        <f>'NH4'!J39</f>
        <v>11.087007027275058</v>
      </c>
      <c r="M394" s="475">
        <f>Na!J39</f>
        <v>37.011156083381252</v>
      </c>
      <c r="N394" s="475">
        <f>K!J39</f>
        <v>0.48976647849804705</v>
      </c>
      <c r="O394" s="475">
        <f>Mg!J39</f>
        <v>4.6723695496938484</v>
      </c>
      <c r="P394" s="472">
        <f>Ca!J39</f>
        <v>2.3223286535591767</v>
      </c>
      <c r="Q394" s="476">
        <f t="shared" si="781"/>
        <v>0.20537457008526538</v>
      </c>
      <c r="R394" s="473">
        <f t="shared" si="782"/>
        <v>88.578644198175084</v>
      </c>
      <c r="S394" s="475">
        <f t="shared" si="783"/>
        <v>89.54695782676967</v>
      </c>
      <c r="T394" s="475">
        <f t="shared" si="784"/>
        <v>88.784018768260353</v>
      </c>
      <c r="U394" s="475">
        <f t="shared" si="785"/>
        <v>0.54361283138792338</v>
      </c>
      <c r="V394" s="475">
        <f t="shared" si="786"/>
        <v>0.42782194831011777</v>
      </c>
      <c r="W394" s="472">
        <f t="shared" si="787"/>
        <v>-3.6854063344128871</v>
      </c>
      <c r="X394" s="477">
        <f t="shared" si="788"/>
        <v>107.5278303790614</v>
      </c>
      <c r="Y394" s="478">
        <f t="shared" ref="Y394:AA394" si="889">H394*$E394/1000</f>
        <v>1.9331620658923341</v>
      </c>
      <c r="Z394" s="478">
        <f t="shared" si="889"/>
        <v>0.79756324868561779</v>
      </c>
      <c r="AA394" s="478">
        <f t="shared" si="889"/>
        <v>4.860782048078315</v>
      </c>
      <c r="AB394" s="478">
        <f t="shared" ref="AB394:AF394" si="890">L394*$E394/1000</f>
        <v>1.1921618110402943</v>
      </c>
      <c r="AC394" s="478">
        <f t="shared" si="890"/>
        <v>3.9797293134667857</v>
      </c>
      <c r="AD394" s="478">
        <f t="shared" si="890"/>
        <v>5.2663526825288222E-2</v>
      </c>
      <c r="AE394" s="478">
        <f t="shared" si="890"/>
        <v>0.50240976040777163</v>
      </c>
      <c r="AF394" s="478">
        <f t="shared" si="890"/>
        <v>0.24971496154434519</v>
      </c>
      <c r="AG394" s="479">
        <f t="shared" si="791"/>
        <v>2.8999859969212487</v>
      </c>
      <c r="AH394" s="480"/>
      <c r="AI394" s="459">
        <f t="shared" si="792"/>
        <v>178.12560202494475</v>
      </c>
      <c r="AJ394" s="301"/>
      <c r="AK394" s="301"/>
    </row>
    <row r="395" spans="1:37" ht="12.75" hidden="1" customHeight="1">
      <c r="A395" s="447">
        <v>392</v>
      </c>
      <c r="B395" s="460">
        <v>11</v>
      </c>
      <c r="C395" s="483">
        <v>36</v>
      </c>
      <c r="D395" s="461">
        <f>測定日数!J40</f>
        <v>0</v>
      </c>
      <c r="E395" s="484"/>
      <c r="F395" s="463"/>
      <c r="G395" s="463"/>
      <c r="H395" s="460"/>
      <c r="I395" s="460"/>
      <c r="J395" s="460"/>
      <c r="K395" s="460"/>
      <c r="L395" s="460"/>
      <c r="M395" s="460"/>
      <c r="N395" s="460"/>
      <c r="O395" s="460"/>
      <c r="P395" s="483"/>
      <c r="Q395" s="485"/>
      <c r="R395" s="486"/>
      <c r="S395" s="460"/>
      <c r="T395" s="460"/>
      <c r="U395" s="460"/>
      <c r="V395" s="460"/>
      <c r="W395" s="483"/>
      <c r="X395" s="487"/>
      <c r="Y395" s="488"/>
      <c r="Z395" s="488"/>
      <c r="AA395" s="488"/>
      <c r="AB395" s="488"/>
      <c r="AC395" s="488"/>
      <c r="AD395" s="488"/>
      <c r="AE395" s="488"/>
      <c r="AF395" s="488"/>
      <c r="AG395" s="483"/>
      <c r="AH395" s="489"/>
      <c r="AI395" s="301"/>
      <c r="AJ395" s="301"/>
      <c r="AK395" s="301"/>
    </row>
    <row r="396" spans="1:37" ht="12.75" hidden="1" customHeight="1">
      <c r="A396" s="447">
        <v>393</v>
      </c>
      <c r="B396" s="460">
        <v>11</v>
      </c>
      <c r="C396" s="483">
        <v>37</v>
      </c>
      <c r="D396" s="472">
        <f>測定日数!J41</f>
        <v>28</v>
      </c>
      <c r="E396" s="473">
        <f>mm!J41</f>
        <v>250.13694267515922</v>
      </c>
      <c r="F396" s="474">
        <f>pH!J41</f>
        <v>4.51</v>
      </c>
      <c r="G396" s="474">
        <f>EC!J41</f>
        <v>3.63</v>
      </c>
      <c r="H396" s="475">
        <f>'SO4'!J41</f>
        <v>25.712132378965602</v>
      </c>
      <c r="I396" s="475">
        <f>'NO3'!J41</f>
        <v>16.611590374309127</v>
      </c>
      <c r="J396" s="475">
        <f>Cl!J41</f>
        <v>166.41891872833381</v>
      </c>
      <c r="K396" s="475">
        <f>H!J41</f>
        <v>30.902954325135934</v>
      </c>
      <c r="L396" s="475">
        <f>'NH4'!J41</f>
        <v>11.64189530055493</v>
      </c>
      <c r="M396" s="475">
        <f>Na!J41</f>
        <v>139.62713899207475</v>
      </c>
      <c r="N396" s="475">
        <f>K!J41</f>
        <v>3.8364839391994021</v>
      </c>
      <c r="O396" s="475">
        <f>Mg!J41</f>
        <v>16.04608105328122</v>
      </c>
      <c r="P396" s="472">
        <f>Ca!J41</f>
        <v>5.7388093218224467</v>
      </c>
      <c r="Q396" s="476">
        <f t="shared" ref="Q396:Q415" si="891">1.24*10^(F396-5.35)</f>
        <v>0.17923453157249505</v>
      </c>
      <c r="R396" s="473">
        <f t="shared" ref="R396:R415" si="892">SUM(H396:J396)+H396</f>
        <v>234.45477386057414</v>
      </c>
      <c r="S396" s="475">
        <f t="shared" ref="S396:S415" si="893">SUM(K396:P396)+O396+P396</f>
        <v>229.57825330717239</v>
      </c>
      <c r="T396" s="475">
        <f t="shared" ref="T396:T415" si="894">SUM(H396:J396,Q396)+H396</f>
        <v>234.63400839214663</v>
      </c>
      <c r="U396" s="475">
        <f t="shared" ref="U396:U415" si="895">(S396-R396)/(R396+S396)*100</f>
        <v>-1.0508994549732555</v>
      </c>
      <c r="V396" s="475">
        <f t="shared" ref="V396:V415" si="896">(S396-T396)/(S396+T396)*100</f>
        <v>-1.0891041668022474</v>
      </c>
      <c r="W396" s="472">
        <f t="shared" ref="W396:W415" si="897">100*((349.7*10^(2-F396)+(80*2*H396+71.5*I396+76.3*J396+73.5*L396+50.1*M396+73.5*N396+59.8*2*P396+53.3*2*O396)/10000)-G396)/((349.7*10^(2-F396)+(80*2*H396+71.5*I396+76.3*J396+73.5*L396+50.1*M396+73.5*N396+59.8*2*P396+53.3*2*O396)/10000)+G396)</f>
        <v>4.0140261897236762</v>
      </c>
      <c r="X396" s="477">
        <f t="shared" ref="X396:X415" si="898">E396</f>
        <v>250.13694267515922</v>
      </c>
      <c r="Y396" s="478">
        <f t="shared" ref="Y396:AA396" si="899">H396*$E396/1000</f>
        <v>6.4315541829334242</v>
      </c>
      <c r="Z396" s="478">
        <f t="shared" si="899"/>
        <v>4.1551724292017891</v>
      </c>
      <c r="AA396" s="478">
        <f t="shared" si="899"/>
        <v>41.627519534011213</v>
      </c>
      <c r="AB396" s="478">
        <f t="shared" ref="AB396:AF396" si="900">L396*$E396/1000</f>
        <v>2.9120680974251139</v>
      </c>
      <c r="AC396" s="478">
        <f t="shared" si="900"/>
        <v>34.925905661957088</v>
      </c>
      <c r="AD396" s="478">
        <f t="shared" si="900"/>
        <v>0.9596463631736899</v>
      </c>
      <c r="AE396" s="478">
        <f t="shared" si="900"/>
        <v>4.0137176565855626</v>
      </c>
      <c r="AF396" s="478">
        <f t="shared" si="900"/>
        <v>1.4354882183563706</v>
      </c>
      <c r="AG396" s="479">
        <f t="shared" ref="AG396:AG415" si="901">K396*$E396/1000</f>
        <v>7.7299705145195903</v>
      </c>
      <c r="AH396" s="480"/>
      <c r="AI396" s="459">
        <f t="shared" ref="AI396:AI415" si="902">R396+S396</f>
        <v>464.03302716774652</v>
      </c>
      <c r="AJ396" s="301"/>
      <c r="AK396" s="301"/>
    </row>
    <row r="397" spans="1:37" ht="12.75" hidden="1" customHeight="1">
      <c r="A397" s="447">
        <v>394</v>
      </c>
      <c r="B397" s="460">
        <v>11</v>
      </c>
      <c r="C397" s="483">
        <v>38</v>
      </c>
      <c r="D397" s="472">
        <f>測定日数!J42</f>
        <v>28</v>
      </c>
      <c r="E397" s="473">
        <f>mm!J42</f>
        <v>82.908975175047743</v>
      </c>
      <c r="F397" s="474">
        <f>pH!J42</f>
        <v>4.4847988396879508</v>
      </c>
      <c r="G397" s="474">
        <f>EC!J42</f>
        <v>4.6803750479846444</v>
      </c>
      <c r="H397" s="475">
        <f>'SO4'!J42</f>
        <v>30.794652013684516</v>
      </c>
      <c r="I397" s="475">
        <f>'NO3'!J42</f>
        <v>34.22535744622185</v>
      </c>
      <c r="J397" s="475">
        <f>Cl!J42</f>
        <v>189.35596690191113</v>
      </c>
      <c r="K397" s="475">
        <f>H!J42</f>
        <v>32.749235052136513</v>
      </c>
      <c r="L397" s="475">
        <f>'NH4'!J42</f>
        <v>27.802184441427169</v>
      </c>
      <c r="M397" s="475">
        <f>Na!J42</f>
        <v>162.69739349332372</v>
      </c>
      <c r="N397" s="475">
        <f>K!J42</f>
        <v>7.706838183911584</v>
      </c>
      <c r="O397" s="475">
        <f>Mg!J42</f>
        <v>19.493950476233213</v>
      </c>
      <c r="P397" s="472">
        <f>Ca!J42</f>
        <v>9.9167031804568992</v>
      </c>
      <c r="Q397" s="476">
        <f t="shared" si="891"/>
        <v>0.16912995170281392</v>
      </c>
      <c r="R397" s="473">
        <f t="shared" si="892"/>
        <v>285.17062837550202</v>
      </c>
      <c r="S397" s="475">
        <f t="shared" si="893"/>
        <v>289.77695848417926</v>
      </c>
      <c r="T397" s="475">
        <f t="shared" si="894"/>
        <v>285.33975832720483</v>
      </c>
      <c r="U397" s="475">
        <f t="shared" si="895"/>
        <v>0.80117391810211014</v>
      </c>
      <c r="V397" s="475">
        <f t="shared" si="896"/>
        <v>0.77153037414310732</v>
      </c>
      <c r="W397" s="472">
        <f t="shared" si="897"/>
        <v>0.52699473068598091</v>
      </c>
      <c r="X397" s="477">
        <f t="shared" si="898"/>
        <v>82.908975175047743</v>
      </c>
      <c r="Y397" s="478">
        <f t="shared" ref="Y397:AA397" si="903">H397*$E397/1000</f>
        <v>2.5531530393268036</v>
      </c>
      <c r="Z397" s="478">
        <f t="shared" si="903"/>
        <v>2.8375893108659431</v>
      </c>
      <c r="AA397" s="478">
        <f t="shared" si="903"/>
        <v>15.699309159117712</v>
      </c>
      <c r="AB397" s="478">
        <f t="shared" ref="AB397:AF397" si="904">L397*$E397/1000</f>
        <v>2.3050506196663836</v>
      </c>
      <c r="AC397" s="478">
        <f t="shared" si="904"/>
        <v>13.48907415818295</v>
      </c>
      <c r="AD397" s="478">
        <f t="shared" si="904"/>
        <v>0.63896605566803555</v>
      </c>
      <c r="AE397" s="478">
        <f t="shared" si="904"/>
        <v>1.6162234560976296</v>
      </c>
      <c r="AF397" s="478">
        <f t="shared" si="904"/>
        <v>0.82218369780681799</v>
      </c>
      <c r="AG397" s="479">
        <f t="shared" si="901"/>
        <v>2.7152055159393895</v>
      </c>
      <c r="AH397" s="480"/>
      <c r="AI397" s="459">
        <f t="shared" si="902"/>
        <v>574.94758685968122</v>
      </c>
      <c r="AJ397" s="301"/>
      <c r="AK397" s="301"/>
    </row>
    <row r="398" spans="1:37" ht="12.75" hidden="1" customHeight="1">
      <c r="A398" s="447">
        <v>395</v>
      </c>
      <c r="B398" s="460">
        <v>11</v>
      </c>
      <c r="C398" s="483">
        <v>39</v>
      </c>
      <c r="D398" s="472">
        <f>測定日数!J43</f>
        <v>31</v>
      </c>
      <c r="E398" s="473">
        <f>mm!J43</f>
        <v>66.383526763629547</v>
      </c>
      <c r="F398" s="474">
        <f>pH!J43</f>
        <v>4.3946500384412452</v>
      </c>
      <c r="G398" s="474">
        <f>EC!J43</f>
        <v>1.8944056581155599</v>
      </c>
      <c r="H398" s="475">
        <f>'SO4'!J43</f>
        <v>16.77289187245265</v>
      </c>
      <c r="I398" s="475">
        <f>'NO3'!J43</f>
        <v>17.458087748741306</v>
      </c>
      <c r="J398" s="475">
        <f>Cl!J43</f>
        <v>23.765956365380006</v>
      </c>
      <c r="K398" s="475">
        <f>H!J43</f>
        <v>40.304168104848245</v>
      </c>
      <c r="L398" s="475">
        <f>'NH4'!J43</f>
        <v>10.679493646607527</v>
      </c>
      <c r="M398" s="475">
        <f>Na!J43</f>
        <v>18.76262574922081</v>
      </c>
      <c r="N398" s="475">
        <f>K!J43</f>
        <v>3.1282277631263482</v>
      </c>
      <c r="O398" s="475">
        <f>Mg!J43</f>
        <v>1.66827619275953</v>
      </c>
      <c r="P398" s="472">
        <f>Ca!J43</f>
        <v>0</v>
      </c>
      <c r="Q398" s="476">
        <f t="shared" si="891"/>
        <v>0.13742689163718702</v>
      </c>
      <c r="R398" s="473">
        <f t="shared" si="892"/>
        <v>74.769827859026606</v>
      </c>
      <c r="S398" s="475">
        <f t="shared" si="893"/>
        <v>76.21106764932199</v>
      </c>
      <c r="T398" s="475">
        <f t="shared" si="894"/>
        <v>74.907254750663796</v>
      </c>
      <c r="U398" s="475">
        <f t="shared" si="895"/>
        <v>0.95458421109688663</v>
      </c>
      <c r="V398" s="475">
        <f t="shared" si="896"/>
        <v>0.86277618620408691</v>
      </c>
      <c r="W398" s="472">
        <f t="shared" si="897"/>
        <v>7.4011473800849439</v>
      </c>
      <c r="X398" s="477">
        <f t="shared" si="898"/>
        <v>66.383526763629547</v>
      </c>
      <c r="Y398" s="478">
        <f t="shared" ref="Y398:AA398" si="905">H398*$E398/1000</f>
        <v>1.113443716518425</v>
      </c>
      <c r="Z398" s="478">
        <f t="shared" si="905"/>
        <v>1.1589294353103616</v>
      </c>
      <c r="AA398" s="478">
        <f t="shared" si="905"/>
        <v>1.5776680004444557</v>
      </c>
      <c r="AB398" s="478">
        <f t="shared" ref="AB398:AF398" si="906">L398*$E398/1000</f>
        <v>0.70894245231158259</v>
      </c>
      <c r="AC398" s="478">
        <f t="shared" si="906"/>
        <v>1.2455292685793644</v>
      </c>
      <c r="AD398" s="478">
        <f t="shared" si="906"/>
        <v>0.20766279143622693</v>
      </c>
      <c r="AE398" s="478">
        <f t="shared" si="906"/>
        <v>0.11074605729117826</v>
      </c>
      <c r="AF398" s="478">
        <f t="shared" si="906"/>
        <v>0</v>
      </c>
      <c r="AG398" s="479">
        <f t="shared" si="901"/>
        <v>2.6755328220740178</v>
      </c>
      <c r="AH398" s="480"/>
      <c r="AI398" s="459">
        <f t="shared" si="902"/>
        <v>150.9808955083486</v>
      </c>
      <c r="AJ398" s="301"/>
      <c r="AK398" s="301"/>
    </row>
    <row r="399" spans="1:37" ht="12.75" hidden="1" customHeight="1">
      <c r="A399" s="447">
        <v>396</v>
      </c>
      <c r="B399" s="460">
        <v>11</v>
      </c>
      <c r="C399" s="483">
        <v>40</v>
      </c>
      <c r="D399" s="472">
        <f>測定日数!J44</f>
        <v>28</v>
      </c>
      <c r="E399" s="473">
        <f>mm!J44</f>
        <v>113.85350318471338</v>
      </c>
      <c r="F399" s="474">
        <f>pH!J44</f>
        <v>4.4800000000000004</v>
      </c>
      <c r="G399" s="474">
        <f>EC!J44</f>
        <v>1.94</v>
      </c>
      <c r="H399" s="475">
        <f>'SO4'!J44</f>
        <v>16.493911448737396</v>
      </c>
      <c r="I399" s="475">
        <f>'NO3'!J44</f>
        <v>14.339110097449723</v>
      </c>
      <c r="J399" s="475">
        <f>Cl!J44</f>
        <v>19.579754382429982</v>
      </c>
      <c r="K399" s="475">
        <f>H!J44</f>
        <v>33.113112148259084</v>
      </c>
      <c r="L399" s="475">
        <f>'NH4'!J44</f>
        <v>8.006567488913527</v>
      </c>
      <c r="M399" s="475">
        <f>Na!J44</f>
        <v>21.542440972248805</v>
      </c>
      <c r="N399" s="475">
        <f>K!J44</f>
        <v>1.0807820971867008</v>
      </c>
      <c r="O399" s="475">
        <f>Mg!J44</f>
        <v>1.9726880793585524</v>
      </c>
      <c r="P399" s="472">
        <f>Ca!J44</f>
        <v>2.4284789483532938</v>
      </c>
      <c r="Q399" s="476">
        <f t="shared" si="891"/>
        <v>0.16727139744136532</v>
      </c>
      <c r="R399" s="473">
        <f t="shared" si="892"/>
        <v>66.906687377354501</v>
      </c>
      <c r="S399" s="475">
        <f t="shared" si="893"/>
        <v>72.545236762031791</v>
      </c>
      <c r="T399" s="475">
        <f t="shared" si="894"/>
        <v>67.073958774795869</v>
      </c>
      <c r="U399" s="475">
        <f t="shared" si="895"/>
        <v>4.0433643490221005</v>
      </c>
      <c r="V399" s="475">
        <f t="shared" si="896"/>
        <v>3.9187147341733191</v>
      </c>
      <c r="W399" s="472">
        <f t="shared" si="897"/>
        <v>-1.0790609174721291</v>
      </c>
      <c r="X399" s="477">
        <f t="shared" si="898"/>
        <v>113.85350318471338</v>
      </c>
      <c r="Y399" s="478">
        <f t="shared" ref="Y399:AA399" si="907">H399*$E399/1000</f>
        <v>1.8778895996572034</v>
      </c>
      <c r="Z399" s="478">
        <f t="shared" si="907"/>
        <v>1.6325579171459477</v>
      </c>
      <c r="AA399" s="478">
        <f t="shared" si="907"/>
        <v>2.2292236279358977</v>
      </c>
      <c r="AB399" s="478">
        <f t="shared" ref="AB399:AF399" si="908">L399*$E399/1000</f>
        <v>0.91157575709763883</v>
      </c>
      <c r="AC399" s="478">
        <f t="shared" si="908"/>
        <v>2.4526823718404294</v>
      </c>
      <c r="AD399" s="478">
        <f t="shared" si="908"/>
        <v>0.12305082794402725</v>
      </c>
      <c r="AE399" s="478">
        <f t="shared" si="908"/>
        <v>0.22459744852569505</v>
      </c>
      <c r="AF399" s="478">
        <f t="shared" si="908"/>
        <v>0.2764908356803511</v>
      </c>
      <c r="AG399" s="479">
        <f t="shared" si="901"/>
        <v>3.7700438194275865</v>
      </c>
      <c r="AH399" s="480"/>
      <c r="AI399" s="459">
        <f t="shared" si="902"/>
        <v>139.45192413938628</v>
      </c>
      <c r="AJ399" s="301"/>
      <c r="AK399" s="301"/>
    </row>
    <row r="400" spans="1:37" ht="12.75" hidden="1" customHeight="1">
      <c r="A400" s="447">
        <v>397</v>
      </c>
      <c r="B400" s="460">
        <v>11</v>
      </c>
      <c r="C400" s="483">
        <v>41</v>
      </c>
      <c r="D400" s="472">
        <f>測定日数!J45</f>
        <v>14</v>
      </c>
      <c r="E400" s="473">
        <f>mm!J45</f>
        <v>233</v>
      </c>
      <c r="F400" s="474">
        <f>pH!J45</f>
        <v>4.9800000000000004</v>
      </c>
      <c r="G400" s="474">
        <f>EC!J45</f>
        <v>1.0900000000000001</v>
      </c>
      <c r="H400" s="475">
        <f>'SO4'!J45</f>
        <v>5.62</v>
      </c>
      <c r="I400" s="475">
        <f>'NO3'!J45</f>
        <v>2.9</v>
      </c>
      <c r="J400" s="475">
        <f>Cl!J45</f>
        <v>47.11</v>
      </c>
      <c r="K400" s="475">
        <f>H!J45</f>
        <v>10.471285480508985</v>
      </c>
      <c r="L400" s="475">
        <f>'NH4'!J45</f>
        <v>0</v>
      </c>
      <c r="M400" s="475">
        <f>Na!J45</f>
        <v>38.28</v>
      </c>
      <c r="N400" s="475">
        <f>K!J45</f>
        <v>0.77</v>
      </c>
      <c r="O400" s="475">
        <f>Mg!J45</f>
        <v>5.76</v>
      </c>
      <c r="P400" s="472">
        <f>Ca!J45</f>
        <v>2</v>
      </c>
      <c r="Q400" s="476">
        <f t="shared" si="891"/>
        <v>0.52895860331397582</v>
      </c>
      <c r="R400" s="473">
        <f t="shared" si="892"/>
        <v>61.249999999999993</v>
      </c>
      <c r="S400" s="475">
        <f t="shared" si="893"/>
        <v>65.041285480508975</v>
      </c>
      <c r="T400" s="475">
        <f t="shared" si="894"/>
        <v>61.778958603313967</v>
      </c>
      <c r="U400" s="475">
        <f t="shared" si="895"/>
        <v>3.0020166997936735</v>
      </c>
      <c r="V400" s="475">
        <f t="shared" si="896"/>
        <v>2.572402301196286</v>
      </c>
      <c r="W400" s="472">
        <f t="shared" si="897"/>
        <v>1.3150026347589077</v>
      </c>
      <c r="X400" s="477">
        <f t="shared" si="898"/>
        <v>233</v>
      </c>
      <c r="Y400" s="478">
        <f t="shared" ref="Y400:AA400" si="909">H400*$E400/1000</f>
        <v>1.3094600000000001</v>
      </c>
      <c r="Z400" s="478">
        <f t="shared" si="909"/>
        <v>0.67569999999999997</v>
      </c>
      <c r="AA400" s="478">
        <f t="shared" si="909"/>
        <v>10.976629999999998</v>
      </c>
      <c r="AB400" s="478">
        <f t="shared" ref="AB400:AF400" si="910">L400*$E400/1000</f>
        <v>0</v>
      </c>
      <c r="AC400" s="478">
        <f t="shared" si="910"/>
        <v>8.9192400000000003</v>
      </c>
      <c r="AD400" s="478">
        <f t="shared" si="910"/>
        <v>0.17940999999999999</v>
      </c>
      <c r="AE400" s="478">
        <f t="shared" si="910"/>
        <v>1.3420799999999999</v>
      </c>
      <c r="AF400" s="478">
        <f t="shared" si="910"/>
        <v>0.46600000000000003</v>
      </c>
      <c r="AG400" s="479">
        <f t="shared" si="901"/>
        <v>2.4398095169585936</v>
      </c>
      <c r="AH400" s="480"/>
      <c r="AI400" s="459">
        <f t="shared" si="902"/>
        <v>126.29128548050898</v>
      </c>
      <c r="AJ400" s="301"/>
      <c r="AK400" s="301"/>
    </row>
    <row r="401" spans="1:37" ht="12.75" hidden="1" customHeight="1">
      <c r="A401" s="447">
        <v>398</v>
      </c>
      <c r="B401" s="460">
        <v>11</v>
      </c>
      <c r="C401" s="483">
        <v>42</v>
      </c>
      <c r="D401" s="472">
        <f>測定日数!J46</f>
        <v>28</v>
      </c>
      <c r="E401" s="473">
        <f>mm!J46</f>
        <v>141.08280254777068</v>
      </c>
      <c r="F401" s="474">
        <f>pH!J46</f>
        <v>4.7330033224633263</v>
      </c>
      <c r="G401" s="474">
        <f>EC!J46</f>
        <v>1.2619413092550791</v>
      </c>
      <c r="H401" s="475">
        <f>'SO4'!J46</f>
        <v>12.205756329947329</v>
      </c>
      <c r="I401" s="475">
        <f>'NO3'!J46</f>
        <v>9.9170622005388473</v>
      </c>
      <c r="J401" s="475">
        <f>Cl!J46</f>
        <v>9.0773343064254615</v>
      </c>
      <c r="K401" s="475">
        <f>H!J46</f>
        <v>18.4925447165657</v>
      </c>
      <c r="L401" s="475">
        <f>'NH4'!J46</f>
        <v>5.6668342575871593</v>
      </c>
      <c r="M401" s="475">
        <f>Na!J46</f>
        <v>18.064029470998136</v>
      </c>
      <c r="N401" s="475">
        <f>K!J46</f>
        <v>1.5905863064550583</v>
      </c>
      <c r="O401" s="475">
        <f>Mg!J46</f>
        <v>0.64343396921141249</v>
      </c>
      <c r="P401" s="472">
        <f>Ca!J46</f>
        <v>1.6867080880361174</v>
      </c>
      <c r="Q401" s="476">
        <f t="shared" si="891"/>
        <v>0.29951943486232047</v>
      </c>
      <c r="R401" s="473">
        <f t="shared" si="892"/>
        <v>43.405909166858969</v>
      </c>
      <c r="S401" s="475">
        <f t="shared" si="893"/>
        <v>48.474278866101123</v>
      </c>
      <c r="T401" s="475">
        <f t="shared" si="894"/>
        <v>43.705428601721287</v>
      </c>
      <c r="U401" s="475">
        <f t="shared" si="895"/>
        <v>5.5162813744177175</v>
      </c>
      <c r="V401" s="475">
        <f t="shared" si="896"/>
        <v>5.1734274227812227</v>
      </c>
      <c r="W401" s="472">
        <f t="shared" si="897"/>
        <v>-4.5103445736945824</v>
      </c>
      <c r="X401" s="477">
        <f t="shared" si="898"/>
        <v>141.08280254777068</v>
      </c>
      <c r="Y401" s="478">
        <f t="shared" ref="Y401:AA401" si="911">H401*$E401/1000</f>
        <v>1.7220223102441612</v>
      </c>
      <c r="Z401" s="478">
        <f t="shared" si="911"/>
        <v>1.3991269282925825</v>
      </c>
      <c r="AA401" s="478">
        <f t="shared" si="911"/>
        <v>1.2806557636135283</v>
      </c>
      <c r="AB401" s="478">
        <f t="shared" ref="AB401:AF401" si="912">L401*$E401/1000</f>
        <v>0.79949285863411179</v>
      </c>
      <c r="AC401" s="478">
        <f t="shared" si="912"/>
        <v>2.5485239030739404</v>
      </c>
      <c r="AD401" s="478">
        <f t="shared" si="912"/>
        <v>0.22440437380878686</v>
      </c>
      <c r="AE401" s="478">
        <f t="shared" si="912"/>
        <v>9.0777467630782066E-2</v>
      </c>
      <c r="AF401" s="478">
        <f t="shared" si="912"/>
        <v>0.23796550414012738</v>
      </c>
      <c r="AG401" s="479">
        <f t="shared" si="901"/>
        <v>2.6089800348530585</v>
      </c>
      <c r="AH401" s="480"/>
      <c r="AI401" s="459">
        <f t="shared" si="902"/>
        <v>91.880188032960092</v>
      </c>
      <c r="AJ401" s="301"/>
      <c r="AK401" s="301"/>
    </row>
    <row r="402" spans="1:37" ht="12.75" hidden="1" customHeight="1">
      <c r="A402" s="447">
        <v>399</v>
      </c>
      <c r="B402" s="460">
        <v>11</v>
      </c>
      <c r="C402" s="483">
        <v>43</v>
      </c>
      <c r="D402" s="472">
        <f>測定日数!J47</f>
        <v>28</v>
      </c>
      <c r="E402" s="473">
        <f>mm!J47</f>
        <v>172</v>
      </c>
      <c r="F402" s="474">
        <f>pH!J47</f>
        <v>4.75</v>
      </c>
      <c r="G402" s="474">
        <f>EC!J47</f>
        <v>1.087</v>
      </c>
      <c r="H402" s="475">
        <f>'SO4'!J47</f>
        <v>9.8699999999999992</v>
      </c>
      <c r="I402" s="475">
        <f>'NO3'!J47</f>
        <v>8.67</v>
      </c>
      <c r="J402" s="475">
        <f>Cl!J47</f>
        <v>12.83</v>
      </c>
      <c r="K402" s="475">
        <f>H!J47</f>
        <v>17.782794100389236</v>
      </c>
      <c r="L402" s="475">
        <f>'NH4'!J47</f>
        <v>7.8</v>
      </c>
      <c r="M402" s="475">
        <f>Na!J47</f>
        <v>12.85</v>
      </c>
      <c r="N402" s="475">
        <f>K!J47</f>
        <v>2.39</v>
      </c>
      <c r="O402" s="475">
        <f>Mg!J47</f>
        <v>0.96</v>
      </c>
      <c r="P402" s="472">
        <f>Ca!J47</f>
        <v>2.63</v>
      </c>
      <c r="Q402" s="476">
        <f t="shared" si="891"/>
        <v>0.31147391750718811</v>
      </c>
      <c r="R402" s="473">
        <f t="shared" si="892"/>
        <v>41.239999999999995</v>
      </c>
      <c r="S402" s="475">
        <f t="shared" si="893"/>
        <v>48.002794100389245</v>
      </c>
      <c r="T402" s="475">
        <f t="shared" si="894"/>
        <v>41.551473917507188</v>
      </c>
      <c r="U402" s="475">
        <f t="shared" si="895"/>
        <v>7.5779721696989695</v>
      </c>
      <c r="V402" s="475">
        <f t="shared" si="896"/>
        <v>7.2038109692246399</v>
      </c>
      <c r="W402" s="472">
        <f t="shared" si="897"/>
        <v>1.5234025985131394</v>
      </c>
      <c r="X402" s="477">
        <f t="shared" si="898"/>
        <v>172</v>
      </c>
      <c r="Y402" s="478">
        <f t="shared" ref="Y402:AA402" si="913">H402*$E402/1000</f>
        <v>1.6976399999999998</v>
      </c>
      <c r="Z402" s="478">
        <f t="shared" si="913"/>
        <v>1.4912399999999999</v>
      </c>
      <c r="AA402" s="478">
        <f t="shared" si="913"/>
        <v>2.2067600000000001</v>
      </c>
      <c r="AB402" s="478">
        <f t="shared" ref="AB402:AF402" si="914">L402*$E402/1000</f>
        <v>1.3415999999999999</v>
      </c>
      <c r="AC402" s="478">
        <f t="shared" si="914"/>
        <v>2.2101999999999999</v>
      </c>
      <c r="AD402" s="478">
        <f t="shared" si="914"/>
        <v>0.41108000000000006</v>
      </c>
      <c r="AE402" s="478">
        <f t="shared" si="914"/>
        <v>0.16512000000000002</v>
      </c>
      <c r="AF402" s="478">
        <f t="shared" si="914"/>
        <v>0.45235999999999998</v>
      </c>
      <c r="AG402" s="479">
        <f t="shared" si="901"/>
        <v>3.0586405852669487</v>
      </c>
      <c r="AH402" s="480"/>
      <c r="AI402" s="459">
        <f t="shared" si="902"/>
        <v>89.242794100389233</v>
      </c>
      <c r="AJ402" s="301"/>
      <c r="AK402" s="301"/>
    </row>
    <row r="403" spans="1:37" ht="12.75" hidden="1" customHeight="1">
      <c r="A403" s="447">
        <v>400</v>
      </c>
      <c r="B403" s="460">
        <v>11</v>
      </c>
      <c r="C403" s="483">
        <v>44</v>
      </c>
      <c r="D403" s="472">
        <f>測定日数!J48</f>
        <v>28</v>
      </c>
      <c r="E403" s="473">
        <f>mm!J48</f>
        <v>213.1</v>
      </c>
      <c r="F403" s="474">
        <f>pH!J48</f>
        <v>4.71</v>
      </c>
      <c r="G403" s="474">
        <f>EC!J48</f>
        <v>1.72</v>
      </c>
      <c r="H403" s="475">
        <f>'SO4'!J48</f>
        <v>13.4</v>
      </c>
      <c r="I403" s="475">
        <f>'NO3'!J48</f>
        <v>16.7</v>
      </c>
      <c r="J403" s="475">
        <f>Cl!J48</f>
        <v>34.4</v>
      </c>
      <c r="K403" s="475">
        <f>H!J48</f>
        <v>19.498445997580465</v>
      </c>
      <c r="L403" s="475">
        <f>'NH4'!J48</f>
        <v>14.9</v>
      </c>
      <c r="M403" s="475">
        <f>Na!J48</f>
        <v>32</v>
      </c>
      <c r="N403" s="475">
        <f>K!J48</f>
        <v>1.8</v>
      </c>
      <c r="O403" s="475">
        <f>Mg!J48</f>
        <v>3.4</v>
      </c>
      <c r="P403" s="472">
        <f>Ca!J48</f>
        <v>2.1</v>
      </c>
      <c r="Q403" s="476">
        <f t="shared" si="891"/>
        <v>0.284067588943204</v>
      </c>
      <c r="R403" s="473">
        <f t="shared" si="892"/>
        <v>77.900000000000006</v>
      </c>
      <c r="S403" s="475">
        <f t="shared" si="893"/>
        <v>79.198445997580464</v>
      </c>
      <c r="T403" s="475">
        <f t="shared" si="894"/>
        <v>78.184067588943208</v>
      </c>
      <c r="U403" s="475">
        <f t="shared" si="895"/>
        <v>0.82651740399803575</v>
      </c>
      <c r="V403" s="475">
        <f t="shared" si="896"/>
        <v>0.64453056792715724</v>
      </c>
      <c r="W403" s="472">
        <f t="shared" si="897"/>
        <v>-2.9150491247816128</v>
      </c>
      <c r="X403" s="477">
        <f t="shared" si="898"/>
        <v>213.1</v>
      </c>
      <c r="Y403" s="478">
        <f t="shared" ref="Y403:AA403" si="915">H403*$E403/1000</f>
        <v>2.85554</v>
      </c>
      <c r="Z403" s="478">
        <f t="shared" si="915"/>
        <v>3.5587699999999995</v>
      </c>
      <c r="AA403" s="478">
        <f t="shared" si="915"/>
        <v>7.3306399999999998</v>
      </c>
      <c r="AB403" s="478">
        <f t="shared" ref="AB403:AF403" si="916">L403*$E403/1000</f>
        <v>3.1751900000000002</v>
      </c>
      <c r="AC403" s="478">
        <f t="shared" si="916"/>
        <v>6.8191999999999995</v>
      </c>
      <c r="AD403" s="478">
        <f t="shared" si="916"/>
        <v>0.38357999999999998</v>
      </c>
      <c r="AE403" s="478">
        <f t="shared" si="916"/>
        <v>0.72453999999999996</v>
      </c>
      <c r="AF403" s="478">
        <f t="shared" si="916"/>
        <v>0.44750999999999996</v>
      </c>
      <c r="AG403" s="479">
        <f t="shared" si="901"/>
        <v>4.1551188420843976</v>
      </c>
      <c r="AH403" s="480"/>
      <c r="AI403" s="459">
        <f t="shared" si="902"/>
        <v>157.09844599758048</v>
      </c>
      <c r="AJ403" s="301"/>
      <c r="AK403" s="301"/>
    </row>
    <row r="404" spans="1:37" ht="12.75" hidden="1" customHeight="1">
      <c r="A404" s="447">
        <v>401</v>
      </c>
      <c r="B404" s="460">
        <v>11</v>
      </c>
      <c r="C404" s="483">
        <v>45</v>
      </c>
      <c r="D404" s="472">
        <f>測定日数!J49</f>
        <v>28</v>
      </c>
      <c r="E404" s="473">
        <f>mm!J49</f>
        <v>150.07734394904458</v>
      </c>
      <c r="F404" s="474">
        <f>pH!J49</f>
        <v>4.7736915025454509</v>
      </c>
      <c r="G404" s="474">
        <f>EC!J49</f>
        <v>1.1134300277355924</v>
      </c>
      <c r="H404" s="475">
        <f>'SO4'!J49</f>
        <v>9.1447313058493869</v>
      </c>
      <c r="I404" s="475">
        <f>'NO3'!J49</f>
        <v>5.6905092142934537</v>
      </c>
      <c r="J404" s="475">
        <f>Cl!J49</f>
        <v>11.96555921971953</v>
      </c>
      <c r="K404" s="475">
        <f>H!J49</f>
        <v>16.838697591495038</v>
      </c>
      <c r="L404" s="475">
        <f>'NH4'!J49</f>
        <v>6.0740572918176419</v>
      </c>
      <c r="M404" s="475">
        <f>Na!J49</f>
        <v>8.3957280710841964</v>
      </c>
      <c r="N404" s="475">
        <f>K!J49</f>
        <v>0.62238799968237191</v>
      </c>
      <c r="O404" s="475">
        <f>Mg!J49</f>
        <v>1.0768105882813801</v>
      </c>
      <c r="P404" s="472">
        <f>Ca!J49</f>
        <v>1.8542693336510181</v>
      </c>
      <c r="Q404" s="476">
        <f t="shared" si="891"/>
        <v>0.32893734878103331</v>
      </c>
      <c r="R404" s="473">
        <f t="shared" si="892"/>
        <v>35.94553104571176</v>
      </c>
      <c r="S404" s="475">
        <f t="shared" si="893"/>
        <v>37.793030797944049</v>
      </c>
      <c r="T404" s="475">
        <f t="shared" si="894"/>
        <v>36.274468394492786</v>
      </c>
      <c r="U404" s="475">
        <f t="shared" si="895"/>
        <v>2.5054729927462502</v>
      </c>
      <c r="V404" s="475">
        <f t="shared" si="896"/>
        <v>2.0502412259199456</v>
      </c>
      <c r="W404" s="472">
        <f t="shared" si="897"/>
        <v>-5.7631166364366146</v>
      </c>
      <c r="X404" s="477">
        <f t="shared" si="898"/>
        <v>150.07734394904458</v>
      </c>
      <c r="Y404" s="478">
        <f t="shared" ref="Y404:AA404" si="917">H404*$E404/1000</f>
        <v>1.372416985509554</v>
      </c>
      <c r="Z404" s="478">
        <f t="shared" si="917"/>
        <v>0.85401650859872613</v>
      </c>
      <c r="AA404" s="478">
        <f t="shared" si="917"/>
        <v>1.7957593465605093</v>
      </c>
      <c r="AB404" s="478">
        <f t="shared" ref="AB404:AF404" si="918">L404*$E404/1000</f>
        <v>0.91157838535031843</v>
      </c>
      <c r="AC404" s="478">
        <f t="shared" si="918"/>
        <v>1.2600085694267515</v>
      </c>
      <c r="AD404" s="478">
        <f t="shared" si="918"/>
        <v>9.3406337898089178E-2</v>
      </c>
      <c r="AE404" s="478">
        <f t="shared" si="918"/>
        <v>0.16160487302547771</v>
      </c>
      <c r="AF404" s="478">
        <f t="shared" si="918"/>
        <v>0.27828381656050954</v>
      </c>
      <c r="AG404" s="479">
        <f t="shared" si="901"/>
        <v>2.5271070100927493</v>
      </c>
      <c r="AH404" s="480"/>
      <c r="AI404" s="459">
        <f t="shared" si="902"/>
        <v>73.738561843655816</v>
      </c>
      <c r="AJ404" s="301"/>
      <c r="AK404" s="301"/>
    </row>
    <row r="405" spans="1:37" ht="12.75" hidden="1" customHeight="1">
      <c r="A405" s="447">
        <v>402</v>
      </c>
      <c r="B405" s="460">
        <v>11</v>
      </c>
      <c r="C405" s="483">
        <v>46</v>
      </c>
      <c r="D405" s="472">
        <f>測定日数!J50</f>
        <v>28</v>
      </c>
      <c r="E405" s="473">
        <f>mm!J50</f>
        <v>98.806302721629805</v>
      </c>
      <c r="F405" s="474">
        <f>pH!J50</f>
        <v>4.7934544121811706</v>
      </c>
      <c r="G405" s="474">
        <f>EC!J50</f>
        <v>1.4158286082474225</v>
      </c>
      <c r="H405" s="475">
        <f>'SO4'!J50</f>
        <v>12.860144322176485</v>
      </c>
      <c r="I405" s="475">
        <f>'NO3'!J50</f>
        <v>6.8512200561474117</v>
      </c>
      <c r="J405" s="475">
        <f>Cl!J50</f>
        <v>47.844614907458237</v>
      </c>
      <c r="K405" s="475">
        <f>H!J50</f>
        <v>16.089612614182048</v>
      </c>
      <c r="L405" s="475">
        <f>'NH4'!J50</f>
        <v>3.7790408611590514</v>
      </c>
      <c r="M405" s="475">
        <f>Na!J50</f>
        <v>43.891410866810091</v>
      </c>
      <c r="N405" s="475">
        <f>K!J50</f>
        <v>1.1260579153455981</v>
      </c>
      <c r="O405" s="475">
        <f>Mg!J50</f>
        <v>4.8417843276961099</v>
      </c>
      <c r="P405" s="472">
        <f>Ca!J50</f>
        <v>3.8318254671472136</v>
      </c>
      <c r="Q405" s="476">
        <f t="shared" si="891"/>
        <v>0.3442517029769725</v>
      </c>
      <c r="R405" s="473">
        <f t="shared" si="892"/>
        <v>80.41612360795861</v>
      </c>
      <c r="S405" s="475">
        <f t="shared" si="893"/>
        <v>82.233341847183425</v>
      </c>
      <c r="T405" s="475">
        <f t="shared" si="894"/>
        <v>80.760375310935586</v>
      </c>
      <c r="U405" s="475">
        <f t="shared" si="895"/>
        <v>1.1172605050620317</v>
      </c>
      <c r="V405" s="475">
        <f t="shared" si="896"/>
        <v>0.90369528465868687</v>
      </c>
      <c r="W405" s="472">
        <f t="shared" si="897"/>
        <v>4.0661168476977183</v>
      </c>
      <c r="X405" s="477">
        <f t="shared" si="898"/>
        <v>98.806302721629805</v>
      </c>
      <c r="Y405" s="478">
        <f t="shared" ref="Y405:AA405" si="919">H405*$E405/1000</f>
        <v>1.2706633129408185</v>
      </c>
      <c r="Z405" s="478">
        <f t="shared" si="919"/>
        <v>0.67694372288020266</v>
      </c>
      <c r="AA405" s="478">
        <f t="shared" si="919"/>
        <v>4.7273495041461207</v>
      </c>
      <c r="AB405" s="478">
        <f t="shared" ref="AB405:AF405" si="920">L405*$E405/1000</f>
        <v>0.37339305532508987</v>
      </c>
      <c r="AC405" s="478">
        <f t="shared" si="920"/>
        <v>4.3367480289854701</v>
      </c>
      <c r="AD405" s="478">
        <f t="shared" si="920"/>
        <v>0.11126161926572455</v>
      </c>
      <c r="AE405" s="478">
        <f t="shared" si="920"/>
        <v>0.47839880799518464</v>
      </c>
      <c r="AF405" s="478">
        <f t="shared" si="920"/>
        <v>0.37860850708339816</v>
      </c>
      <c r="AG405" s="479">
        <f t="shared" si="901"/>
        <v>1.5897551346306249</v>
      </c>
      <c r="AH405" s="480"/>
      <c r="AI405" s="459">
        <f t="shared" si="902"/>
        <v>162.64946545514204</v>
      </c>
      <c r="AJ405" s="301"/>
      <c r="AK405" s="301"/>
    </row>
    <row r="406" spans="1:37" ht="12.75" hidden="1" customHeight="1">
      <c r="A406" s="447">
        <v>403</v>
      </c>
      <c r="B406" s="460">
        <v>11</v>
      </c>
      <c r="C406" s="483">
        <v>47</v>
      </c>
      <c r="D406" s="472">
        <f>測定日数!J51</f>
        <v>28</v>
      </c>
      <c r="E406" s="473">
        <f>mm!J51</f>
        <v>134.87261146496814</v>
      </c>
      <c r="F406" s="474">
        <f>pH!J51</f>
        <v>4.5199999999999996</v>
      </c>
      <c r="G406" s="474">
        <f>EC!J51</f>
        <v>1.9</v>
      </c>
      <c r="H406" s="475">
        <f>'SO4'!J51</f>
        <v>17.53</v>
      </c>
      <c r="I406" s="475">
        <f>'NO3'!J51</f>
        <v>7.09</v>
      </c>
      <c r="J406" s="475">
        <f>Cl!J51</f>
        <v>25.66</v>
      </c>
      <c r="K406" s="475">
        <f>H!J51</f>
        <v>30.199517204020204</v>
      </c>
      <c r="L406" s="475">
        <f>'NH4'!J51</f>
        <v>9.6199999999999992</v>
      </c>
      <c r="M406" s="475">
        <f>Na!J51</f>
        <v>17.329999999999998</v>
      </c>
      <c r="N406" s="475">
        <f>K!J51</f>
        <v>0.59</v>
      </c>
      <c r="O406" s="475">
        <f>Mg!J51</f>
        <v>1.93</v>
      </c>
      <c r="P406" s="472">
        <f>Ca!J51</f>
        <v>1.25</v>
      </c>
      <c r="Q406" s="476">
        <f t="shared" si="891"/>
        <v>0.18340944013285768</v>
      </c>
      <c r="R406" s="473">
        <f t="shared" si="892"/>
        <v>67.81</v>
      </c>
      <c r="S406" s="475">
        <f t="shared" si="893"/>
        <v>64.099517204020202</v>
      </c>
      <c r="T406" s="475">
        <f t="shared" si="894"/>
        <v>67.993409440132865</v>
      </c>
      <c r="U406" s="475">
        <f t="shared" si="895"/>
        <v>-2.8128999898020366</v>
      </c>
      <c r="V406" s="475">
        <f t="shared" si="896"/>
        <v>-2.9478431094213486</v>
      </c>
      <c r="W406" s="472">
        <f t="shared" si="897"/>
        <v>-3.2488888608658884</v>
      </c>
      <c r="X406" s="477">
        <f t="shared" si="898"/>
        <v>134.87261146496814</v>
      </c>
      <c r="Y406" s="478">
        <f t="shared" ref="Y406:AA406" si="921">H406*$E406/1000</f>
        <v>2.3643168789808922</v>
      </c>
      <c r="Z406" s="478">
        <f t="shared" si="921"/>
        <v>0.95624681528662414</v>
      </c>
      <c r="AA406" s="478">
        <f t="shared" si="921"/>
        <v>3.4608312101910825</v>
      </c>
      <c r="AB406" s="478">
        <f t="shared" ref="AB406:AF406" si="922">L406*$E406/1000</f>
        <v>1.2974745222929935</v>
      </c>
      <c r="AC406" s="478">
        <f t="shared" si="922"/>
        <v>2.3373423566878979</v>
      </c>
      <c r="AD406" s="478">
        <f t="shared" si="922"/>
        <v>7.9574840764331203E-2</v>
      </c>
      <c r="AE406" s="478">
        <f t="shared" si="922"/>
        <v>0.26030414012738851</v>
      </c>
      <c r="AF406" s="478">
        <f t="shared" si="922"/>
        <v>0.16859076433121017</v>
      </c>
      <c r="AG406" s="479">
        <f t="shared" si="901"/>
        <v>4.0730877502874385</v>
      </c>
      <c r="AH406" s="480"/>
      <c r="AI406" s="459">
        <f t="shared" si="902"/>
        <v>131.9095172040202</v>
      </c>
      <c r="AJ406" s="301"/>
      <c r="AK406" s="301"/>
    </row>
    <row r="407" spans="1:37" ht="12.75" hidden="1" customHeight="1">
      <c r="A407" s="447">
        <v>404</v>
      </c>
      <c r="B407" s="460">
        <v>11</v>
      </c>
      <c r="C407" s="483">
        <v>48</v>
      </c>
      <c r="D407" s="472">
        <f>測定日数!J52</f>
        <v>28</v>
      </c>
      <c r="E407" s="473">
        <f>mm!J52</f>
        <v>163.21656050955414</v>
      </c>
      <c r="F407" s="474">
        <f>pH!J52</f>
        <v>4.5</v>
      </c>
      <c r="G407" s="474">
        <f>EC!J52</f>
        <v>1.74</v>
      </c>
      <c r="H407" s="475">
        <f>'SO4'!J52</f>
        <v>17.5</v>
      </c>
      <c r="I407" s="475">
        <f>'NO3'!J52</f>
        <v>5.4</v>
      </c>
      <c r="J407" s="475">
        <f>Cl!J52</f>
        <v>10</v>
      </c>
      <c r="K407" s="475">
        <f>H!J52</f>
        <v>31.622776601683803</v>
      </c>
      <c r="L407" s="475">
        <f>'NH4'!J52</f>
        <v>5.5</v>
      </c>
      <c r="M407" s="475">
        <f>Na!J52</f>
        <v>5.4</v>
      </c>
      <c r="N407" s="475">
        <f>K!J52</f>
        <v>0.4</v>
      </c>
      <c r="O407" s="475">
        <f>Mg!J52</f>
        <v>0.5</v>
      </c>
      <c r="P407" s="472">
        <f>Ca!J52</f>
        <v>1</v>
      </c>
      <c r="Q407" s="476">
        <f t="shared" si="891"/>
        <v>0.17515465553322163</v>
      </c>
      <c r="R407" s="473">
        <f t="shared" si="892"/>
        <v>50.4</v>
      </c>
      <c r="S407" s="475">
        <f t="shared" si="893"/>
        <v>45.9227766016838</v>
      </c>
      <c r="T407" s="475">
        <f t="shared" si="894"/>
        <v>50.575154655533218</v>
      </c>
      <c r="U407" s="475">
        <f t="shared" si="895"/>
        <v>-4.6481461148389833</v>
      </c>
      <c r="V407" s="475">
        <f t="shared" si="896"/>
        <v>-4.8212205103635002</v>
      </c>
      <c r="W407" s="472">
        <f t="shared" si="897"/>
        <v>-4.5526207583837701</v>
      </c>
      <c r="X407" s="477">
        <f t="shared" si="898"/>
        <v>163.21656050955414</v>
      </c>
      <c r="Y407" s="478">
        <f t="shared" ref="Y407:AA407" si="923">H407*$E407/1000</f>
        <v>2.8562898089171975</v>
      </c>
      <c r="Z407" s="478">
        <f t="shared" si="923"/>
        <v>0.88136942675159247</v>
      </c>
      <c r="AA407" s="478">
        <f t="shared" si="923"/>
        <v>1.6321656050955413</v>
      </c>
      <c r="AB407" s="478">
        <f t="shared" ref="AB407:AF407" si="924">L407*$E407/1000</f>
        <v>0.89769108280254772</v>
      </c>
      <c r="AC407" s="478">
        <f t="shared" si="924"/>
        <v>0.88136942675159247</v>
      </c>
      <c r="AD407" s="478">
        <f t="shared" si="924"/>
        <v>6.5286624203821655E-2</v>
      </c>
      <c r="AE407" s="478">
        <f t="shared" si="924"/>
        <v>8.1608280254777066E-2</v>
      </c>
      <c r="AF407" s="478">
        <f t="shared" si="924"/>
        <v>0.16321656050955413</v>
      </c>
      <c r="AG407" s="479">
        <f t="shared" si="901"/>
        <v>5.161360830688837</v>
      </c>
      <c r="AH407" s="480"/>
      <c r="AI407" s="459">
        <f t="shared" si="902"/>
        <v>96.322776601683799</v>
      </c>
      <c r="AJ407" s="301"/>
      <c r="AK407" s="301"/>
    </row>
    <row r="408" spans="1:37" ht="12.75" hidden="1" customHeight="1">
      <c r="A408" s="447">
        <v>405</v>
      </c>
      <c r="B408" s="460">
        <v>11</v>
      </c>
      <c r="C408" s="483">
        <v>49</v>
      </c>
      <c r="D408" s="472">
        <f>測定日数!J53</f>
        <v>28</v>
      </c>
      <c r="E408" s="473">
        <f>mm!J53</f>
        <v>128.63057324840764</v>
      </c>
      <c r="F408" s="474">
        <f>pH!J53</f>
        <v>4.6250779469877994</v>
      </c>
      <c r="G408" s="474">
        <f>EC!J53</f>
        <v>1.99</v>
      </c>
      <c r="H408" s="475">
        <f>'SO4'!J53</f>
        <v>15.3</v>
      </c>
      <c r="I408" s="475">
        <f>'NO3'!J53</f>
        <v>9.8000000000000007</v>
      </c>
      <c r="J408" s="475">
        <f>Cl!J53</f>
        <v>6.8</v>
      </c>
      <c r="K408" s="475">
        <f>H!J53</f>
        <v>23.709481307157013</v>
      </c>
      <c r="L408" s="475">
        <f>'NH4'!J53</f>
        <v>10.9</v>
      </c>
      <c r="M408" s="475">
        <f>Na!J53</f>
        <v>3.8</v>
      </c>
      <c r="N408" s="475">
        <f>K!J53</f>
        <v>0.3</v>
      </c>
      <c r="O408" s="475">
        <f>Mg!J53</f>
        <v>1.7</v>
      </c>
      <c r="P408" s="472">
        <f>Ca!J53</f>
        <v>0.5</v>
      </c>
      <c r="Q408" s="476">
        <f t="shared" si="891"/>
        <v>0.23361441234903635</v>
      </c>
      <c r="R408" s="473">
        <f t="shared" si="892"/>
        <v>47.2</v>
      </c>
      <c r="S408" s="475">
        <f t="shared" si="893"/>
        <v>43.109481307157012</v>
      </c>
      <c r="T408" s="475">
        <f t="shared" si="894"/>
        <v>47.433614412349044</v>
      </c>
      <c r="U408" s="475">
        <f t="shared" si="895"/>
        <v>-4.5294454509493658</v>
      </c>
      <c r="V408" s="475">
        <f t="shared" si="896"/>
        <v>-4.7757734268196312</v>
      </c>
      <c r="W408" s="472">
        <f t="shared" si="897"/>
        <v>-20.193231046515869</v>
      </c>
      <c r="X408" s="477">
        <f t="shared" si="898"/>
        <v>128.63057324840764</v>
      </c>
      <c r="Y408" s="478">
        <f t="shared" ref="Y408:AA408" si="925">H408*$E408/1000</f>
        <v>1.9680477707006372</v>
      </c>
      <c r="Z408" s="478">
        <f t="shared" si="925"/>
        <v>1.2605796178343951</v>
      </c>
      <c r="AA408" s="478">
        <f t="shared" si="925"/>
        <v>0.87468789808917202</v>
      </c>
      <c r="AB408" s="478">
        <f t="shared" ref="AB408:AF408" si="926">L408*$E408/1000</f>
        <v>1.4020732484076435</v>
      </c>
      <c r="AC408" s="478">
        <f t="shared" si="926"/>
        <v>0.48879617834394901</v>
      </c>
      <c r="AD408" s="478">
        <f t="shared" si="926"/>
        <v>3.8589171974522295E-2</v>
      </c>
      <c r="AE408" s="478">
        <f t="shared" si="926"/>
        <v>0.21867197452229301</v>
      </c>
      <c r="AF408" s="478">
        <f t="shared" si="926"/>
        <v>6.4315286624203827E-2</v>
      </c>
      <c r="AG408" s="479">
        <f t="shared" si="901"/>
        <v>3.0497641719620119</v>
      </c>
      <c r="AH408" s="480"/>
      <c r="AI408" s="459">
        <f t="shared" si="902"/>
        <v>90.309481307157014</v>
      </c>
      <c r="AJ408" s="301"/>
      <c r="AK408" s="301"/>
    </row>
    <row r="409" spans="1:37" ht="12.75" hidden="1" customHeight="1">
      <c r="A409" s="447">
        <v>406</v>
      </c>
      <c r="B409" s="460">
        <v>11</v>
      </c>
      <c r="C409" s="483">
        <v>50</v>
      </c>
      <c r="D409" s="472">
        <f>測定日数!J54</f>
        <v>28</v>
      </c>
      <c r="E409" s="473">
        <f>mm!J54</f>
        <v>310.69591370627444</v>
      </c>
      <c r="F409" s="474">
        <f>pH!J54</f>
        <v>4.91</v>
      </c>
      <c r="G409" s="474">
        <f>EC!J54</f>
        <v>1.6</v>
      </c>
      <c r="H409" s="475">
        <f>'SO4'!J54</f>
        <v>12.5</v>
      </c>
      <c r="I409" s="475">
        <f>'NO3'!J54</f>
        <v>10</v>
      </c>
      <c r="J409" s="475">
        <f>Cl!J54</f>
        <v>57.3</v>
      </c>
      <c r="K409" s="475">
        <f>H!J54</f>
        <v>12.302687708123813</v>
      </c>
      <c r="L409" s="475">
        <f>'NH4'!J54</f>
        <v>0</v>
      </c>
      <c r="M409" s="475">
        <f>Na!J54</f>
        <v>59.4</v>
      </c>
      <c r="N409" s="475">
        <f>K!J54</f>
        <v>1.2</v>
      </c>
      <c r="O409" s="475">
        <f>Mg!J54</f>
        <v>5.8</v>
      </c>
      <c r="P409" s="472">
        <f>Ca!J54</f>
        <v>1.8</v>
      </c>
      <c r="Q409" s="476">
        <f t="shared" si="891"/>
        <v>0.45021678791492614</v>
      </c>
      <c r="R409" s="473">
        <f t="shared" si="892"/>
        <v>92.3</v>
      </c>
      <c r="S409" s="475">
        <f t="shared" si="893"/>
        <v>88.10268770812381</v>
      </c>
      <c r="T409" s="475">
        <f t="shared" si="894"/>
        <v>92.750216787914923</v>
      </c>
      <c r="U409" s="475">
        <f t="shared" si="895"/>
        <v>-2.326635121238926</v>
      </c>
      <c r="V409" s="475">
        <f t="shared" si="896"/>
        <v>-2.5697840423087643</v>
      </c>
      <c r="W409" s="472">
        <f t="shared" si="897"/>
        <v>-2.2790982785188354</v>
      </c>
      <c r="X409" s="477">
        <f t="shared" si="898"/>
        <v>310.69591370627444</v>
      </c>
      <c r="Y409" s="478">
        <f t="shared" ref="Y409:AA409" si="927">H409*$E409/1000</f>
        <v>3.8836989213284303</v>
      </c>
      <c r="Z409" s="478">
        <f t="shared" si="927"/>
        <v>3.1069591370627445</v>
      </c>
      <c r="AA409" s="478">
        <f t="shared" si="927"/>
        <v>17.802875855369525</v>
      </c>
      <c r="AB409" s="478">
        <f t="shared" ref="AB409:AF409" si="928">L409*$E409/1000</f>
        <v>0</v>
      </c>
      <c r="AC409" s="478">
        <f t="shared" si="928"/>
        <v>18.455337274152701</v>
      </c>
      <c r="AD409" s="478">
        <f t="shared" si="928"/>
        <v>0.37283509644752932</v>
      </c>
      <c r="AE409" s="478">
        <f t="shared" si="928"/>
        <v>1.8020362994963917</v>
      </c>
      <c r="AF409" s="478">
        <f t="shared" si="928"/>
        <v>0.55925264467129399</v>
      </c>
      <c r="AG409" s="479">
        <f t="shared" si="901"/>
        <v>3.8223947985184794</v>
      </c>
      <c r="AH409" s="480"/>
      <c r="AI409" s="459">
        <f t="shared" si="902"/>
        <v>180.40268770812381</v>
      </c>
      <c r="AJ409" s="301"/>
      <c r="AK409" s="301"/>
    </row>
    <row r="410" spans="1:37" ht="12.75" hidden="1" customHeight="1">
      <c r="A410" s="447">
        <v>407</v>
      </c>
      <c r="B410" s="460">
        <v>11</v>
      </c>
      <c r="C410" s="483">
        <v>51</v>
      </c>
      <c r="D410" s="472">
        <f>測定日数!J55</f>
        <v>28</v>
      </c>
      <c r="E410" s="473">
        <f>mm!J55</f>
        <v>76.5</v>
      </c>
      <c r="F410" s="474">
        <f>pH!J55</f>
        <v>4.7169970368969434</v>
      </c>
      <c r="G410" s="474">
        <f>EC!J55</f>
        <v>1.8652941176470588</v>
      </c>
      <c r="H410" s="475">
        <f>'SO4'!J55</f>
        <v>11.938344634821101</v>
      </c>
      <c r="I410" s="475">
        <f>'NO3'!J55</f>
        <v>9.9014179665308042</v>
      </c>
      <c r="J410" s="475">
        <f>Cl!J55</f>
        <v>61.460033002387597</v>
      </c>
      <c r="K410" s="475">
        <f>H!J55</f>
        <v>19.186818314021359</v>
      </c>
      <c r="L410" s="475">
        <f>'NH4'!J55</f>
        <v>5.2932481196469725</v>
      </c>
      <c r="M410" s="475">
        <f>Na!J55</f>
        <v>56.492308392111383</v>
      </c>
      <c r="N410" s="475">
        <f>K!J55</f>
        <v>0.95281079183591588</v>
      </c>
      <c r="O410" s="475">
        <f>Mg!J55</f>
        <v>7.2884416924664599</v>
      </c>
      <c r="P410" s="472">
        <f>Ca!J55</f>
        <v>4.1730264960275534</v>
      </c>
      <c r="Q410" s="476">
        <f t="shared" si="891"/>
        <v>0.2886813463295394</v>
      </c>
      <c r="R410" s="473">
        <f t="shared" si="892"/>
        <v>95.238140238560618</v>
      </c>
      <c r="S410" s="475">
        <f t="shared" si="893"/>
        <v>104.84812199460367</v>
      </c>
      <c r="T410" s="475">
        <f t="shared" si="894"/>
        <v>95.526821584890158</v>
      </c>
      <c r="U410" s="475">
        <f t="shared" si="895"/>
        <v>4.8029193252879914</v>
      </c>
      <c r="V410" s="475">
        <f t="shared" si="896"/>
        <v>4.651929150021453</v>
      </c>
      <c r="W410" s="472">
        <f t="shared" si="897"/>
        <v>-0.18915289925011375</v>
      </c>
      <c r="X410" s="477">
        <f t="shared" si="898"/>
        <v>76.5</v>
      </c>
      <c r="Y410" s="478">
        <f t="shared" ref="Y410:AA410" si="929">H410*$E410/1000</f>
        <v>0.91328336456381431</v>
      </c>
      <c r="Z410" s="478">
        <f t="shared" si="929"/>
        <v>0.75745847443960657</v>
      </c>
      <c r="AA410" s="478">
        <f t="shared" si="929"/>
        <v>4.7016925246826515</v>
      </c>
      <c r="AB410" s="478">
        <f t="shared" ref="AB410:AF410" si="930">L410*$E410/1000</f>
        <v>0.40493348115299344</v>
      </c>
      <c r="AC410" s="478">
        <f t="shared" si="930"/>
        <v>4.3216615919965209</v>
      </c>
      <c r="AD410" s="478">
        <f t="shared" si="930"/>
        <v>7.2890025575447562E-2</v>
      </c>
      <c r="AE410" s="478">
        <f t="shared" si="930"/>
        <v>0.55756578947368418</v>
      </c>
      <c r="AF410" s="478">
        <f t="shared" si="930"/>
        <v>0.31923652694610788</v>
      </c>
      <c r="AG410" s="479">
        <f t="shared" si="901"/>
        <v>1.467791601022634</v>
      </c>
      <c r="AH410" s="480"/>
      <c r="AI410" s="459">
        <f t="shared" si="902"/>
        <v>200.08626223316429</v>
      </c>
      <c r="AJ410" s="301"/>
      <c r="AK410" s="301"/>
    </row>
    <row r="411" spans="1:37" ht="12.75" hidden="1" customHeight="1">
      <c r="A411" s="447">
        <v>408</v>
      </c>
      <c r="B411" s="460">
        <v>11</v>
      </c>
      <c r="C411" s="483">
        <v>52</v>
      </c>
      <c r="D411" s="472">
        <f>測定日数!J56</f>
        <v>28</v>
      </c>
      <c r="E411" s="473">
        <f>mm!J56</f>
        <v>444.1918968728944</v>
      </c>
      <c r="F411" s="474">
        <f>pH!J56</f>
        <v>5.3</v>
      </c>
      <c r="G411" s="474">
        <f>EC!J56</f>
        <v>1.3</v>
      </c>
      <c r="H411" s="475">
        <f>'SO4'!J56</f>
        <v>9.3000000000000007</v>
      </c>
      <c r="I411" s="475">
        <f>'NO3'!J56</f>
        <v>2.4</v>
      </c>
      <c r="J411" s="475">
        <f>Cl!J56</f>
        <v>71.3</v>
      </c>
      <c r="K411" s="475">
        <f>H!J56</f>
        <v>5.0118723362727264</v>
      </c>
      <c r="L411" s="475">
        <f>'NH4'!J56</f>
        <v>0.7</v>
      </c>
      <c r="M411" s="475">
        <f>Na!J56</f>
        <v>67.400000000000006</v>
      </c>
      <c r="N411" s="475">
        <f>K!J56</f>
        <v>1.6</v>
      </c>
      <c r="O411" s="475">
        <f>Mg!J56</f>
        <v>7.4</v>
      </c>
      <c r="P411" s="472">
        <f>Ca!J56</f>
        <v>2.4</v>
      </c>
      <c r="Q411" s="476">
        <f t="shared" si="891"/>
        <v>1.1051511632858451</v>
      </c>
      <c r="R411" s="473">
        <f t="shared" si="892"/>
        <v>92.3</v>
      </c>
      <c r="S411" s="475">
        <f t="shared" si="893"/>
        <v>94.311872336272756</v>
      </c>
      <c r="T411" s="475">
        <f t="shared" si="894"/>
        <v>93.405151163285836</v>
      </c>
      <c r="U411" s="475">
        <f t="shared" si="895"/>
        <v>1.0781052197190246</v>
      </c>
      <c r="V411" s="475">
        <f t="shared" si="896"/>
        <v>0.48302554349262422</v>
      </c>
      <c r="W411" s="472">
        <f t="shared" si="897"/>
        <v>1.7908504744723484</v>
      </c>
      <c r="X411" s="477">
        <f t="shared" si="898"/>
        <v>444.1918968728944</v>
      </c>
      <c r="Y411" s="478">
        <f t="shared" ref="Y411:AA411" si="931">H411*$E411/1000</f>
        <v>4.1309846409179185</v>
      </c>
      <c r="Z411" s="478">
        <f t="shared" si="931"/>
        <v>1.0660605524949465</v>
      </c>
      <c r="AA411" s="478">
        <f t="shared" si="931"/>
        <v>31.670882247037369</v>
      </c>
      <c r="AB411" s="478">
        <f t="shared" ref="AB411:AF411" si="932">L411*$E411/1000</f>
        <v>0.31093432781102603</v>
      </c>
      <c r="AC411" s="478">
        <f t="shared" si="932"/>
        <v>29.938533849233085</v>
      </c>
      <c r="AD411" s="478">
        <f t="shared" si="932"/>
        <v>0.71070703499663113</v>
      </c>
      <c r="AE411" s="478">
        <f t="shared" si="932"/>
        <v>3.2870200368594187</v>
      </c>
      <c r="AF411" s="478">
        <f t="shared" si="932"/>
        <v>1.0660605524949465</v>
      </c>
      <c r="AG411" s="479">
        <f t="shared" si="901"/>
        <v>2.2262330799337673</v>
      </c>
      <c r="AH411" s="480"/>
      <c r="AI411" s="459">
        <f t="shared" si="902"/>
        <v>186.61187233627277</v>
      </c>
      <c r="AJ411" s="301"/>
      <c r="AK411" s="301"/>
    </row>
    <row r="412" spans="1:37" ht="12.75" hidden="1" customHeight="1">
      <c r="A412" s="447">
        <v>409</v>
      </c>
      <c r="B412" s="460">
        <v>12</v>
      </c>
      <c r="C412" s="483">
        <v>1</v>
      </c>
      <c r="D412" s="472">
        <f>測定日数!K5</f>
        <v>28</v>
      </c>
      <c r="E412" s="473">
        <f>mm!K5</f>
        <v>123.54890358067095</v>
      </c>
      <c r="F412" s="474">
        <f>pH!K5</f>
        <v>4.4966321104330369</v>
      </c>
      <c r="G412" s="474">
        <f>EC!K5</f>
        <v>4.6126423455454217</v>
      </c>
      <c r="H412" s="475">
        <f>'SO4'!K5</f>
        <v>28.441165860402492</v>
      </c>
      <c r="I412" s="475">
        <f>'NO3'!K5</f>
        <v>11.39338850436048</v>
      </c>
      <c r="J412" s="475">
        <f>Cl!K5</f>
        <v>227.27002900966161</v>
      </c>
      <c r="K412" s="475">
        <f>H!K5</f>
        <v>31.868959887688426</v>
      </c>
      <c r="L412" s="475">
        <f>'NH4'!K5</f>
        <v>22.627732001749653</v>
      </c>
      <c r="M412" s="475">
        <f>Na!K5</f>
        <v>187.11942354823282</v>
      </c>
      <c r="N412" s="475">
        <f>K!K5</f>
        <v>6.2744125870041003</v>
      </c>
      <c r="O412" s="475">
        <f>Mg!K5</f>
        <v>21.137465995987505</v>
      </c>
      <c r="P412" s="472">
        <f>Ca!K5</f>
        <v>9.9777259566328382</v>
      </c>
      <c r="Q412" s="476">
        <f t="shared" si="891"/>
        <v>0.17380161016211004</v>
      </c>
      <c r="R412" s="473">
        <f t="shared" si="892"/>
        <v>295.5457492348271</v>
      </c>
      <c r="S412" s="475">
        <f t="shared" si="893"/>
        <v>310.12091192991568</v>
      </c>
      <c r="T412" s="475">
        <f t="shared" si="894"/>
        <v>295.71955084498916</v>
      </c>
      <c r="U412" s="475">
        <f t="shared" si="895"/>
        <v>2.4064660694810969</v>
      </c>
      <c r="V412" s="475">
        <f t="shared" si="896"/>
        <v>2.3770880239600687</v>
      </c>
      <c r="W412" s="472">
        <f t="shared" si="897"/>
        <v>2.8124518361777868</v>
      </c>
      <c r="X412" s="477">
        <f t="shared" si="898"/>
        <v>123.54890358067095</v>
      </c>
      <c r="Y412" s="478">
        <f t="shared" ref="Y412:AA412" si="933">H412*$E412/1000</f>
        <v>3.5138748586087383</v>
      </c>
      <c r="Z412" s="478">
        <f t="shared" si="933"/>
        <v>1.4076406577823577</v>
      </c>
      <c r="AA412" s="478">
        <f t="shared" si="933"/>
        <v>28.078962900890971</v>
      </c>
      <c r="AB412" s="478">
        <f t="shared" ref="AB412:AF412" si="934">L412*$E412/1000</f>
        <v>2.7956314793334305</v>
      </c>
      <c r="AC412" s="478">
        <f t="shared" si="934"/>
        <v>23.118399618031344</v>
      </c>
      <c r="AD412" s="478">
        <f t="shared" si="934"/>
        <v>0.77519679573711775</v>
      </c>
      <c r="AE412" s="478">
        <f t="shared" si="934"/>
        <v>2.6115107482779711</v>
      </c>
      <c r="AF412" s="478">
        <f t="shared" si="934"/>
        <v>1.2327371021703883</v>
      </c>
      <c r="AG412" s="479">
        <f t="shared" si="901"/>
        <v>3.9373750523802875</v>
      </c>
      <c r="AH412" s="480"/>
      <c r="AI412" s="459">
        <f t="shared" si="902"/>
        <v>605.66666116474278</v>
      </c>
      <c r="AJ412" s="301"/>
      <c r="AK412" s="301"/>
    </row>
    <row r="413" spans="1:37" ht="12.75" hidden="1" customHeight="1">
      <c r="A413" s="447">
        <v>410</v>
      </c>
      <c r="B413" s="460">
        <v>12</v>
      </c>
      <c r="C413" s="483">
        <v>2</v>
      </c>
      <c r="D413" s="461">
        <f>測定日数!K6</f>
        <v>28</v>
      </c>
      <c r="E413" s="462">
        <f>mm!K6</f>
        <v>108.6433724713538</v>
      </c>
      <c r="F413" s="463">
        <f>pH!K6</f>
        <v>5.1698884412783546</v>
      </c>
      <c r="G413" s="463">
        <f>EC!K6</f>
        <v>2.2204479166666666</v>
      </c>
      <c r="H413" s="464">
        <f>'SO4'!K6</f>
        <v>13.121892504041835</v>
      </c>
      <c r="I413" s="464">
        <f>'NO3'!K6</f>
        <v>13.596696616878482</v>
      </c>
      <c r="J413" s="464">
        <f>Cl!K6</f>
        <v>109.26012917916994</v>
      </c>
      <c r="K413" s="464">
        <f>H!K6</f>
        <v>7.3193430930083654</v>
      </c>
      <c r="L413" s="464">
        <f>'NH4'!K6</f>
        <v>15.583075222359593</v>
      </c>
      <c r="M413" s="464">
        <f>Na!K6</f>
        <v>99.956613737271979</v>
      </c>
      <c r="N413" s="464">
        <f>K!K6</f>
        <v>10.139204285121378</v>
      </c>
      <c r="O413" s="464">
        <f>Mg!K6</f>
        <v>5.2215350581588087</v>
      </c>
      <c r="P413" s="461">
        <f>Ca!K6</f>
        <v>3.2339264966301284</v>
      </c>
      <c r="Q413" s="465">
        <f t="shared" si="891"/>
        <v>0.819049456445888</v>
      </c>
      <c r="R413" s="466">
        <f t="shared" si="892"/>
        <v>149.10061080413209</v>
      </c>
      <c r="S413" s="467">
        <f t="shared" si="893"/>
        <v>149.90915944733919</v>
      </c>
      <c r="T413" s="467">
        <f t="shared" si="894"/>
        <v>149.91966026057798</v>
      </c>
      <c r="U413" s="467">
        <f t="shared" si="895"/>
        <v>0.27040877043151568</v>
      </c>
      <c r="V413" s="467">
        <f t="shared" si="896"/>
        <v>-3.5022694779713931E-3</v>
      </c>
      <c r="W413" s="461">
        <f t="shared" si="897"/>
        <v>-1.3454962947846514</v>
      </c>
      <c r="X413" s="468">
        <f t="shared" si="898"/>
        <v>108.6433724713538</v>
      </c>
      <c r="Y413" s="469">
        <f t="shared" ref="Y413:AA413" si="935">H413*$E413/1000</f>
        <v>1.4256066548456825</v>
      </c>
      <c r="Z413" s="469">
        <f t="shared" si="935"/>
        <v>1.4771909749275252</v>
      </c>
      <c r="AA413" s="469">
        <f t="shared" si="935"/>
        <v>11.870388910680791</v>
      </c>
      <c r="AB413" s="469">
        <f t="shared" ref="AB413:AF413" si="936">L413*$E413/1000</f>
        <v>1.6929978456319377</v>
      </c>
      <c r="AC413" s="469">
        <f t="shared" si="936"/>
        <v>10.85962361723368</v>
      </c>
      <c r="AD413" s="469">
        <f t="shared" si="936"/>
        <v>1.1015573477115883</v>
      </c>
      <c r="AE413" s="469">
        <f t="shared" si="936"/>
        <v>0.5672851781957795</v>
      </c>
      <c r="AF413" s="469">
        <f t="shared" si="936"/>
        <v>0.35134468091836729</v>
      </c>
      <c r="AG413" s="470">
        <f t="shared" si="901"/>
        <v>0.79519811789933859</v>
      </c>
      <c r="AH413" s="471"/>
      <c r="AI413" s="459">
        <f t="shared" si="902"/>
        <v>299.00977025147131</v>
      </c>
      <c r="AJ413" s="301"/>
      <c r="AK413" s="301"/>
    </row>
    <row r="414" spans="1:37" ht="12.75" hidden="1" customHeight="1">
      <c r="A414" s="447">
        <v>411</v>
      </c>
      <c r="B414" s="460">
        <v>12</v>
      </c>
      <c r="C414" s="483">
        <v>3</v>
      </c>
      <c r="D414" s="472">
        <f>測定日数!K7</f>
        <v>28</v>
      </c>
      <c r="E414" s="473">
        <f>mm!K7</f>
        <v>64.968152866242036</v>
      </c>
      <c r="F414" s="474">
        <f>pH!K7</f>
        <v>4.6264068268449767</v>
      </c>
      <c r="G414" s="474">
        <f>EC!K7</f>
        <v>4.9918872549019611</v>
      </c>
      <c r="H414" s="475">
        <f>'SO4'!K7</f>
        <v>33.39384191176471</v>
      </c>
      <c r="I414" s="475">
        <f>'NO3'!K7</f>
        <v>14.720904490828591</v>
      </c>
      <c r="J414" s="475">
        <f>Cl!K7</f>
        <v>241.60375010370859</v>
      </c>
      <c r="K414" s="475">
        <f>H!K7</f>
        <v>23.637044518286466</v>
      </c>
      <c r="L414" s="475">
        <f>'NH4'!K7</f>
        <v>18.981481481481481</v>
      </c>
      <c r="M414" s="475">
        <f>Na!K7</f>
        <v>196.82544757033247</v>
      </c>
      <c r="N414" s="475">
        <f>K!K7</f>
        <v>5.7519683065041871</v>
      </c>
      <c r="O414" s="475">
        <f>Mg!K7</f>
        <v>24.503752118131203</v>
      </c>
      <c r="P414" s="472">
        <f>Ca!K7</f>
        <v>12.9375</v>
      </c>
      <c r="Q414" s="476">
        <f t="shared" si="891"/>
        <v>0.23433033425083549</v>
      </c>
      <c r="R414" s="473">
        <f t="shared" si="892"/>
        <v>323.1123384180666</v>
      </c>
      <c r="S414" s="475">
        <f t="shared" si="893"/>
        <v>320.07844611286703</v>
      </c>
      <c r="T414" s="475">
        <f t="shared" si="894"/>
        <v>323.34666875231744</v>
      </c>
      <c r="U414" s="475">
        <f t="shared" si="895"/>
        <v>-0.4716939947160671</v>
      </c>
      <c r="V414" s="475">
        <f t="shared" si="896"/>
        <v>-0.50794141601625209</v>
      </c>
      <c r="W414" s="472">
        <f t="shared" si="897"/>
        <v>-0.99621104192009102</v>
      </c>
      <c r="X414" s="477">
        <f t="shared" si="898"/>
        <v>64.968152866242036</v>
      </c>
      <c r="Y414" s="478">
        <f t="shared" ref="Y414:AA414" si="937">H414*$E414/1000</f>
        <v>2.1695362261146496</v>
      </c>
      <c r="Z414" s="478">
        <f t="shared" si="937"/>
        <v>0.95638997328950071</v>
      </c>
      <c r="AA414" s="478">
        <f t="shared" si="937"/>
        <v>15.696549369795081</v>
      </c>
      <c r="AB414" s="478">
        <f t="shared" ref="AB414:AF414" si="938">L414*$E414/1000</f>
        <v>1.2331917905166312</v>
      </c>
      <c r="AC414" s="478">
        <f t="shared" si="938"/>
        <v>12.787385765715868</v>
      </c>
      <c r="AD414" s="478">
        <f t="shared" si="938"/>
        <v>0.37369475621874337</v>
      </c>
      <c r="AE414" s="478">
        <f t="shared" si="938"/>
        <v>1.5919635134072501</v>
      </c>
      <c r="AF414" s="478">
        <f t="shared" si="938"/>
        <v>0.84052547770700625</v>
      </c>
      <c r="AG414" s="479">
        <f t="shared" si="901"/>
        <v>1.5356551215702035</v>
      </c>
      <c r="AH414" s="480"/>
      <c r="AI414" s="459">
        <f t="shared" si="902"/>
        <v>643.19078453093357</v>
      </c>
      <c r="AJ414" s="301"/>
      <c r="AK414" s="301"/>
    </row>
    <row r="415" spans="1:37" ht="12.75" hidden="1" customHeight="1">
      <c r="A415" s="447">
        <v>412</v>
      </c>
      <c r="B415" s="460">
        <v>12</v>
      </c>
      <c r="C415" s="483">
        <v>4</v>
      </c>
      <c r="D415" s="472">
        <f>測定日数!K8</f>
        <v>28</v>
      </c>
      <c r="E415" s="473">
        <f>mm!K8</f>
        <v>24.691279439847232</v>
      </c>
      <c r="F415" s="474">
        <f>pH!K8</f>
        <v>4.79</v>
      </c>
      <c r="G415" s="474">
        <f>EC!K8</f>
        <v>4.3559999999999999</v>
      </c>
      <c r="H415" s="475">
        <f>'SO4'!K8</f>
        <v>39.200000000000003</v>
      </c>
      <c r="I415" s="475">
        <f>'NO3'!K8</f>
        <v>25.5</v>
      </c>
      <c r="J415" s="475">
        <f>Cl!K8</f>
        <v>158.80000000000001</v>
      </c>
      <c r="K415" s="475">
        <f>H!K8</f>
        <v>16.218100973589298</v>
      </c>
      <c r="L415" s="475">
        <f>'NH4'!K8</f>
        <v>49.4</v>
      </c>
      <c r="M415" s="475">
        <f>Na!K8</f>
        <v>170.9</v>
      </c>
      <c r="N415" s="475">
        <f>K!K8</f>
        <v>8.3000000000000007</v>
      </c>
      <c r="O415" s="475">
        <f>Mg!K8</f>
        <v>18.3</v>
      </c>
      <c r="P415" s="472">
        <f>Ca!K8</f>
        <v>15.2</v>
      </c>
      <c r="Q415" s="476">
        <f t="shared" si="891"/>
        <v>0.34152435921393287</v>
      </c>
      <c r="R415" s="473">
        <f t="shared" si="892"/>
        <v>262.7</v>
      </c>
      <c r="S415" s="475">
        <f t="shared" si="893"/>
        <v>311.81810097358931</v>
      </c>
      <c r="T415" s="475">
        <f t="shared" si="894"/>
        <v>263.04152435921395</v>
      </c>
      <c r="U415" s="475">
        <f t="shared" si="895"/>
        <v>8.5494435928742458</v>
      </c>
      <c r="V415" s="475">
        <f t="shared" si="896"/>
        <v>8.484954320132875</v>
      </c>
      <c r="W415" s="472">
        <f t="shared" si="897"/>
        <v>-1.2847775102757317</v>
      </c>
      <c r="X415" s="477">
        <f t="shared" si="898"/>
        <v>24.691279439847232</v>
      </c>
      <c r="Y415" s="478">
        <f t="shared" ref="Y415:AA415" si="939">H415*$E415/1000</f>
        <v>0.96789815404201163</v>
      </c>
      <c r="Z415" s="478">
        <f t="shared" si="939"/>
        <v>0.62962762571610442</v>
      </c>
      <c r="AA415" s="478">
        <f t="shared" si="939"/>
        <v>3.9209751750477406</v>
      </c>
      <c r="AB415" s="478">
        <f t="shared" ref="AB415:AF415" si="940">L415*$E415/1000</f>
        <v>1.2197492043284532</v>
      </c>
      <c r="AC415" s="478">
        <f t="shared" si="940"/>
        <v>4.2197396562698923</v>
      </c>
      <c r="AD415" s="478">
        <f t="shared" si="940"/>
        <v>0.20493761935073204</v>
      </c>
      <c r="AE415" s="478">
        <f t="shared" si="940"/>
        <v>0.45185041374920437</v>
      </c>
      <c r="AF415" s="478">
        <f t="shared" si="940"/>
        <v>0.3753074474856779</v>
      </c>
      <c r="AG415" s="479">
        <f t="shared" si="901"/>
        <v>0.40044566312255181</v>
      </c>
      <c r="AH415" s="480"/>
      <c r="AI415" s="459">
        <f t="shared" si="902"/>
        <v>574.5181009735893</v>
      </c>
      <c r="AJ415" s="301"/>
      <c r="AK415" s="301"/>
    </row>
    <row r="416" spans="1:37" ht="12.75" hidden="1" customHeight="1">
      <c r="A416" s="447">
        <v>413</v>
      </c>
      <c r="B416" s="460">
        <v>12</v>
      </c>
      <c r="C416" s="483">
        <v>5</v>
      </c>
      <c r="D416" s="472">
        <f>測定日数!K9</f>
        <v>0</v>
      </c>
      <c r="E416" s="481"/>
      <c r="F416" s="474"/>
      <c r="G416" s="474"/>
      <c r="H416" s="475"/>
      <c r="I416" s="475"/>
      <c r="J416" s="475"/>
      <c r="K416" s="475"/>
      <c r="L416" s="475"/>
      <c r="M416" s="475"/>
      <c r="N416" s="475"/>
      <c r="O416" s="475"/>
      <c r="P416" s="472"/>
      <c r="Q416" s="476"/>
      <c r="R416" s="473"/>
      <c r="S416" s="475"/>
      <c r="T416" s="475"/>
      <c r="U416" s="475"/>
      <c r="V416" s="475"/>
      <c r="W416" s="472"/>
      <c r="X416" s="477"/>
      <c r="Y416" s="478"/>
      <c r="Z416" s="478"/>
      <c r="AA416" s="478"/>
      <c r="AB416" s="478"/>
      <c r="AC416" s="478"/>
      <c r="AD416" s="478"/>
      <c r="AE416" s="478"/>
      <c r="AF416" s="478"/>
      <c r="AG416" s="479"/>
      <c r="AH416" s="480"/>
      <c r="AI416" s="459"/>
      <c r="AJ416" s="301"/>
      <c r="AK416" s="301"/>
    </row>
    <row r="417" spans="1:37" ht="12.75" hidden="1" customHeight="1">
      <c r="A417" s="447">
        <v>414</v>
      </c>
      <c r="B417" s="460">
        <v>12</v>
      </c>
      <c r="C417" s="483">
        <v>6</v>
      </c>
      <c r="D417" s="472">
        <f>測定日数!K10</f>
        <v>28</v>
      </c>
      <c r="E417" s="473">
        <f>mm!K10</f>
        <v>63.2</v>
      </c>
      <c r="F417" s="474">
        <f>pH!K10</f>
        <v>4.3529112256262641</v>
      </c>
      <c r="G417" s="474">
        <f>EC!K10</f>
        <v>5.67</v>
      </c>
      <c r="H417" s="475">
        <f>'SO4'!K10</f>
        <v>43.341853193020178</v>
      </c>
      <c r="I417" s="475">
        <f>'NO3'!K10</f>
        <v>35.336103405126579</v>
      </c>
      <c r="J417" s="475">
        <f>Cl!K10</f>
        <v>220.99461177268748</v>
      </c>
      <c r="K417" s="475">
        <f>H!K10</f>
        <v>44.369933148657857</v>
      </c>
      <c r="L417" s="475">
        <f>'NH4'!K10</f>
        <v>35.244625164893762</v>
      </c>
      <c r="M417" s="475">
        <f>Na!K10</f>
        <v>180.91265189598121</v>
      </c>
      <c r="N417" s="475">
        <f>K!K10</f>
        <v>5.6004321926899543</v>
      </c>
      <c r="O417" s="475">
        <f>Mg!K10</f>
        <v>21.505102359743709</v>
      </c>
      <c r="P417" s="472">
        <f>Ca!K10</f>
        <v>16.643050923469517</v>
      </c>
      <c r="Q417" s="476">
        <f t="shared" ref="Q417:Q445" si="941">1.24*10^(F417-5.35)</f>
        <v>0.12483400694146622</v>
      </c>
      <c r="R417" s="473">
        <f t="shared" ref="R417:R445" si="942">SUM(H417:J417)+H417</f>
        <v>343.01442156385446</v>
      </c>
      <c r="S417" s="475">
        <f t="shared" ref="S417:S445" si="943">SUM(K417:P417)+O417+P417</f>
        <v>342.4239489686492</v>
      </c>
      <c r="T417" s="475">
        <f t="shared" ref="T417:T445" si="944">SUM(H417:J417,Q417)+H417</f>
        <v>343.13925557079591</v>
      </c>
      <c r="U417" s="475">
        <f t="shared" ref="U417:U445" si="945">(S417-R417)/(R417+S417)*100</f>
        <v>-8.6145249608149205E-2</v>
      </c>
      <c r="V417" s="475">
        <f t="shared" ref="V417:V445" si="946">(S417-T417)/(S417+T417)*100</f>
        <v>-0.10433853471282016</v>
      </c>
      <c r="W417" s="472">
        <f t="shared" ref="W417:W445" si="947">100*((349.7*10^(2-F417)+(80*2*H417+71.5*I417+76.3*J417+73.5*L417+50.1*M417+73.5*N417+59.8*2*P417+53.3*2*O417)/10000)-G417)/((349.7*10^(2-F417)+(80*2*H417+71.5*I417+76.3*J417+73.5*L417+50.1*M417+73.5*N417+59.8*2*P417+53.3*2*O417)/10000)+G417)</f>
        <v>1.295235242722323</v>
      </c>
      <c r="X417" s="477">
        <f t="shared" ref="X417:X445" si="948">E417</f>
        <v>63.2</v>
      </c>
      <c r="Y417" s="478">
        <f t="shared" ref="Y417:AA417" si="949">H417*$E417/1000</f>
        <v>2.7392051217988755</v>
      </c>
      <c r="Z417" s="478">
        <f t="shared" si="949"/>
        <v>2.2332417352039999</v>
      </c>
      <c r="AA417" s="478">
        <f t="shared" si="949"/>
        <v>13.966859464033849</v>
      </c>
      <c r="AB417" s="478">
        <f t="shared" ref="AB417:AF417" si="950">L417*$E417/1000</f>
        <v>2.2274603104212862</v>
      </c>
      <c r="AC417" s="478">
        <f t="shared" si="950"/>
        <v>11.433679599826013</v>
      </c>
      <c r="AD417" s="478">
        <f t="shared" si="950"/>
        <v>0.35394731457800516</v>
      </c>
      <c r="AE417" s="478">
        <f t="shared" si="950"/>
        <v>1.3591224691358024</v>
      </c>
      <c r="AF417" s="478">
        <f t="shared" si="950"/>
        <v>1.0518408183632735</v>
      </c>
      <c r="AG417" s="479">
        <f t="shared" ref="AG417:AG445" si="951">K417*$E417/1000</f>
        <v>2.8041797749951765</v>
      </c>
      <c r="AH417" s="480"/>
      <c r="AI417" s="459">
        <f t="shared" ref="AI417:AI445" si="952">R417+S417</f>
        <v>685.43837053250365</v>
      </c>
      <c r="AJ417" s="301"/>
      <c r="AK417" s="301"/>
    </row>
    <row r="418" spans="1:37" ht="12.75" hidden="1" customHeight="1">
      <c r="A418" s="447">
        <v>415</v>
      </c>
      <c r="B418" s="460">
        <v>12</v>
      </c>
      <c r="C418" s="483">
        <v>7</v>
      </c>
      <c r="D418" s="472">
        <f>測定日数!K11</f>
        <v>28</v>
      </c>
      <c r="E418" s="473">
        <f>mm!K11</f>
        <v>8</v>
      </c>
      <c r="F418" s="474">
        <f>pH!K11</f>
        <v>4.34</v>
      </c>
      <c r="G418" s="474">
        <f>EC!K11</f>
        <v>10.25</v>
      </c>
      <c r="H418" s="475">
        <f>'SO4'!K11</f>
        <v>64.3</v>
      </c>
      <c r="I418" s="475">
        <f>'NO3'!K11</f>
        <v>45.9</v>
      </c>
      <c r="J418" s="475">
        <f>Cl!K11</f>
        <v>593.5</v>
      </c>
      <c r="K418" s="475">
        <f>H!K11</f>
        <v>45.70881896148753</v>
      </c>
      <c r="L418" s="475">
        <f>'NH4'!K11</f>
        <v>0</v>
      </c>
      <c r="M418" s="475">
        <f>Na!K11</f>
        <v>576.9</v>
      </c>
      <c r="N418" s="475">
        <f>K!K11</f>
        <v>13.3</v>
      </c>
      <c r="O418" s="475">
        <f>Mg!K11</f>
        <v>53.5</v>
      </c>
      <c r="P418" s="472">
        <f>Ca!K11</f>
        <v>21.7</v>
      </c>
      <c r="Q418" s="476">
        <f t="shared" si="941"/>
        <v>0.12117741539852057</v>
      </c>
      <c r="R418" s="473">
        <f t="shared" si="942"/>
        <v>768</v>
      </c>
      <c r="S418" s="475">
        <f t="shared" si="943"/>
        <v>786.30881896148753</v>
      </c>
      <c r="T418" s="475">
        <f t="shared" si="944"/>
        <v>768.12117741539851</v>
      </c>
      <c r="U418" s="475">
        <f t="shared" si="945"/>
        <v>1.1779395920638591</v>
      </c>
      <c r="V418" s="475">
        <f t="shared" si="946"/>
        <v>1.1700521469915883</v>
      </c>
      <c r="W418" s="472">
        <f t="shared" si="947"/>
        <v>4.8798643318114205</v>
      </c>
      <c r="X418" s="477">
        <f t="shared" si="948"/>
        <v>8</v>
      </c>
      <c r="Y418" s="478">
        <f t="shared" ref="Y418:AA418" si="953">H418*$E418/1000</f>
        <v>0.51439999999999997</v>
      </c>
      <c r="Z418" s="478">
        <f t="shared" si="953"/>
        <v>0.36719999999999997</v>
      </c>
      <c r="AA418" s="478">
        <f t="shared" si="953"/>
        <v>4.7480000000000002</v>
      </c>
      <c r="AB418" s="478">
        <f t="shared" ref="AB418:AF418" si="954">L418*$E418/1000</f>
        <v>0</v>
      </c>
      <c r="AC418" s="478">
        <f t="shared" si="954"/>
        <v>4.6151999999999997</v>
      </c>
      <c r="AD418" s="478">
        <f t="shared" si="954"/>
        <v>0.10640000000000001</v>
      </c>
      <c r="AE418" s="478">
        <f t="shared" si="954"/>
        <v>0.42799999999999999</v>
      </c>
      <c r="AF418" s="478">
        <f t="shared" si="954"/>
        <v>0.1736</v>
      </c>
      <c r="AG418" s="479">
        <f t="shared" si="951"/>
        <v>0.36567055169190027</v>
      </c>
      <c r="AH418" s="480"/>
      <c r="AI418" s="459">
        <f t="shared" si="952"/>
        <v>1554.3088189614875</v>
      </c>
      <c r="AJ418" s="301"/>
      <c r="AK418" s="301"/>
    </row>
    <row r="419" spans="1:37" ht="12.75" hidden="1" customHeight="1">
      <c r="A419" s="447">
        <v>416</v>
      </c>
      <c r="B419" s="460">
        <v>12</v>
      </c>
      <c r="C419" s="483">
        <v>8</v>
      </c>
      <c r="D419" s="461">
        <f>測定日数!K12</f>
        <v>28</v>
      </c>
      <c r="E419" s="462">
        <f>mm!K12</f>
        <v>163.00923566878978</v>
      </c>
      <c r="F419" s="463">
        <f>pH!K12</f>
        <v>4.4542025620479526</v>
      </c>
      <c r="G419" s="463">
        <f>EC!K12</f>
        <v>8.0693211083737602</v>
      </c>
      <c r="H419" s="464">
        <f>'SO4'!K12</f>
        <v>52.655723502995357</v>
      </c>
      <c r="I419" s="464">
        <f>'NO3'!K12</f>
        <v>25.506793727152019</v>
      </c>
      <c r="J419" s="464">
        <f>Cl!K12</f>
        <v>422.89133887057199</v>
      </c>
      <c r="K419" s="464">
        <f>H!K12</f>
        <v>35.139650522413689</v>
      </c>
      <c r="L419" s="464">
        <f>'NH4'!K12</f>
        <v>25.501505420761031</v>
      </c>
      <c r="M419" s="464">
        <f>Na!K12</f>
        <v>362.88226682342719</v>
      </c>
      <c r="N419" s="464">
        <f>K!K12</f>
        <v>10.250623205945804</v>
      </c>
      <c r="O419" s="464">
        <f>Mg!K12</f>
        <v>40.933948580369567</v>
      </c>
      <c r="P419" s="461">
        <f>Ca!K12</f>
        <v>13.363814628923768</v>
      </c>
      <c r="Q419" s="465">
        <f t="shared" si="941"/>
        <v>0.15762469063655019</v>
      </c>
      <c r="R419" s="466">
        <f t="shared" si="942"/>
        <v>553.7095796037147</v>
      </c>
      <c r="S419" s="467">
        <f t="shared" si="943"/>
        <v>542.36957239113451</v>
      </c>
      <c r="T419" s="467">
        <f t="shared" si="944"/>
        <v>553.86720429435127</v>
      </c>
      <c r="U419" s="467">
        <f t="shared" si="945"/>
        <v>-1.0345974733614383</v>
      </c>
      <c r="V419" s="467">
        <f t="shared" si="946"/>
        <v>-1.0488274201108532</v>
      </c>
      <c r="W419" s="461">
        <f t="shared" si="947"/>
        <v>0.54258739749689566</v>
      </c>
      <c r="X419" s="468">
        <f t="shared" si="948"/>
        <v>163.00923566878978</v>
      </c>
      <c r="Y419" s="469">
        <f t="shared" ref="Y419:AA419" si="955">H419*$E419/1000</f>
        <v>8.5833692418104039</v>
      </c>
      <c r="Z419" s="469">
        <f t="shared" si="955"/>
        <v>4.1578429498245324</v>
      </c>
      <c r="AA419" s="469">
        <f t="shared" si="955"/>
        <v>68.935193920243108</v>
      </c>
      <c r="AB419" s="469">
        <f t="shared" ref="AB419:AF419" si="956">L419*$E419/1000</f>
        <v>4.1569809070417554</v>
      </c>
      <c r="AC419" s="469">
        <f t="shared" si="956"/>
        <v>59.153160952644697</v>
      </c>
      <c r="AD419" s="469">
        <f t="shared" si="956"/>
        <v>1.6709462539299851</v>
      </c>
      <c r="AE419" s="469">
        <f t="shared" si="956"/>
        <v>6.6726116709915857</v>
      </c>
      <c r="AF419" s="469">
        <f t="shared" si="956"/>
        <v>2.1784252082802551</v>
      </c>
      <c r="AG419" s="470">
        <f t="shared" si="951"/>
        <v>5.7280875733270449</v>
      </c>
      <c r="AH419" s="471"/>
      <c r="AI419" s="459">
        <f t="shared" si="952"/>
        <v>1096.0791519948493</v>
      </c>
      <c r="AJ419" s="301"/>
      <c r="AK419" s="301"/>
    </row>
    <row r="420" spans="1:37" ht="12.75" hidden="1" customHeight="1">
      <c r="A420" s="447">
        <v>417</v>
      </c>
      <c r="B420" s="460">
        <v>12</v>
      </c>
      <c r="C420" s="483">
        <v>9</v>
      </c>
      <c r="D420" s="472">
        <f>測定日数!K13</f>
        <v>28</v>
      </c>
      <c r="E420" s="473">
        <f>mm!K13</f>
        <v>153.99936305732484</v>
      </c>
      <c r="F420" s="474">
        <f>pH!K13</f>
        <v>4.4004231064789057</v>
      </c>
      <c r="G420" s="474">
        <f>EC!K13</f>
        <v>8.9612235553956303</v>
      </c>
      <c r="H420" s="475">
        <f>'SO4'!K13</f>
        <v>50.859479574377104</v>
      </c>
      <c r="I420" s="475">
        <f>'NO3'!K13</f>
        <v>24.771357317912578</v>
      </c>
      <c r="J420" s="475">
        <f>Cl!K13</f>
        <v>467.53422916010709</v>
      </c>
      <c r="K420" s="475">
        <f>H!K13</f>
        <v>39.771950802128828</v>
      </c>
      <c r="L420" s="475">
        <f>'NH4'!K13</f>
        <v>24.052798111089501</v>
      </c>
      <c r="M420" s="475">
        <f>Na!K13</f>
        <v>401.35677738092187</v>
      </c>
      <c r="N420" s="475">
        <f>K!K13</f>
        <v>9.6337692464157598</v>
      </c>
      <c r="O420" s="475">
        <f>Mg!K13</f>
        <v>45.900540580393006</v>
      </c>
      <c r="P420" s="472">
        <f>Ca!K13</f>
        <v>14.446104585422564</v>
      </c>
      <c r="Q420" s="476">
        <f t="shared" si="941"/>
        <v>0.13926590048923312</v>
      </c>
      <c r="R420" s="473">
        <f t="shared" si="942"/>
        <v>594.02454562677394</v>
      </c>
      <c r="S420" s="475">
        <f t="shared" si="943"/>
        <v>595.50858587218704</v>
      </c>
      <c r="T420" s="475">
        <f t="shared" si="944"/>
        <v>594.16381152726319</v>
      </c>
      <c r="U420" s="475">
        <f t="shared" si="945"/>
        <v>0.12475821026884902</v>
      </c>
      <c r="V420" s="475">
        <f t="shared" si="946"/>
        <v>0.11303736624161757</v>
      </c>
      <c r="W420" s="472">
        <f t="shared" si="947"/>
        <v>-0.51471138194134802</v>
      </c>
      <c r="X420" s="477">
        <f t="shared" si="948"/>
        <v>153.99936305732484</v>
      </c>
      <c r="Y420" s="478">
        <f t="shared" ref="Y420:AA420" si="957">H420*$E420/1000</f>
        <v>7.832327459881097</v>
      </c>
      <c r="Z420" s="478">
        <f t="shared" si="957"/>
        <v>3.8147732490239394</v>
      </c>
      <c r="AA420" s="478">
        <f t="shared" si="957"/>
        <v>71.99997349815385</v>
      </c>
      <c r="AB420" s="478">
        <f t="shared" ref="AB420:AF420" si="958">L420*$E420/1000</f>
        <v>3.7041155888542092</v>
      </c>
      <c r="AC420" s="478">
        <f t="shared" si="958"/>
        <v>61.808688075402486</v>
      </c>
      <c r="AD420" s="478">
        <f t="shared" si="958"/>
        <v>1.4835943277892714</v>
      </c>
      <c r="AE420" s="478">
        <f t="shared" si="958"/>
        <v>7.0686540133674143</v>
      </c>
      <c r="AF420" s="478">
        <f t="shared" si="958"/>
        <v>2.2246909048145742</v>
      </c>
      <c r="AG420" s="479">
        <f t="shared" si="951"/>
        <v>6.1248550910750987</v>
      </c>
      <c r="AH420" s="480"/>
      <c r="AI420" s="459">
        <f t="shared" si="952"/>
        <v>1189.533131498961</v>
      </c>
      <c r="AJ420" s="301"/>
      <c r="AK420" s="301"/>
    </row>
    <row r="421" spans="1:37" ht="12.75" hidden="1" customHeight="1">
      <c r="A421" s="447">
        <v>418</v>
      </c>
      <c r="B421" s="460">
        <v>12</v>
      </c>
      <c r="C421" s="483">
        <v>10</v>
      </c>
      <c r="D421" s="472">
        <f>測定日数!K14</f>
        <v>28</v>
      </c>
      <c r="E421" s="473">
        <f>mm!K14</f>
        <v>3.4</v>
      </c>
      <c r="F421" s="474">
        <f>pH!K14</f>
        <v>3.83</v>
      </c>
      <c r="G421" s="474">
        <f>EC!K14</f>
        <v>11.16</v>
      </c>
      <c r="H421" s="475">
        <f>'SO4'!K14</f>
        <v>113.57</v>
      </c>
      <c r="I421" s="475">
        <f>'NO3'!K14</f>
        <v>104.35</v>
      </c>
      <c r="J421" s="475">
        <f>Cl!K14</f>
        <v>150.9</v>
      </c>
      <c r="K421" s="475">
        <f>H!K14</f>
        <v>147.91083881682084</v>
      </c>
      <c r="L421" s="475">
        <f>'NH4'!K14</f>
        <v>159.1</v>
      </c>
      <c r="M421" s="475">
        <f>Na!K14</f>
        <v>60.9</v>
      </c>
      <c r="N421" s="475">
        <f>K!K14</f>
        <v>6.65</v>
      </c>
      <c r="O421" s="475">
        <f>Mg!K14</f>
        <v>13.16</v>
      </c>
      <c r="P421" s="472">
        <f>Ca!K14</f>
        <v>49.15</v>
      </c>
      <c r="Q421" s="476">
        <f t="shared" si="941"/>
        <v>3.7447401332985027E-2</v>
      </c>
      <c r="R421" s="473">
        <f t="shared" si="942"/>
        <v>482.39</v>
      </c>
      <c r="S421" s="475">
        <f t="shared" si="943"/>
        <v>499.18083881682082</v>
      </c>
      <c r="T421" s="475">
        <f t="shared" si="944"/>
        <v>482.42744740133298</v>
      </c>
      <c r="U421" s="475">
        <f t="shared" si="945"/>
        <v>1.7106089701137015</v>
      </c>
      <c r="V421" s="475">
        <f t="shared" si="946"/>
        <v>1.7067288093128981</v>
      </c>
      <c r="W421" s="472">
        <f t="shared" si="947"/>
        <v>-9.6317441872077261E-2</v>
      </c>
      <c r="X421" s="477">
        <f t="shared" si="948"/>
        <v>3.4</v>
      </c>
      <c r="Y421" s="478">
        <f t="shared" ref="Y421:AA421" si="959">H421*$E421/1000</f>
        <v>0.38613799999999998</v>
      </c>
      <c r="Z421" s="478">
        <f t="shared" si="959"/>
        <v>0.35478999999999994</v>
      </c>
      <c r="AA421" s="478">
        <f t="shared" si="959"/>
        <v>0.51306000000000007</v>
      </c>
      <c r="AB421" s="478">
        <f t="shared" ref="AB421:AF421" si="960">L421*$E421/1000</f>
        <v>0.54093999999999998</v>
      </c>
      <c r="AC421" s="478">
        <f t="shared" si="960"/>
        <v>0.20705999999999999</v>
      </c>
      <c r="AD421" s="478">
        <f t="shared" si="960"/>
        <v>2.2609999999999998E-2</v>
      </c>
      <c r="AE421" s="478">
        <f t="shared" si="960"/>
        <v>4.4743999999999999E-2</v>
      </c>
      <c r="AF421" s="478">
        <f t="shared" si="960"/>
        <v>0.16710999999999998</v>
      </c>
      <c r="AG421" s="479">
        <f t="shared" si="951"/>
        <v>0.50289685197719092</v>
      </c>
      <c r="AH421" s="480"/>
      <c r="AI421" s="459">
        <f t="shared" si="952"/>
        <v>981.57083881682081</v>
      </c>
      <c r="AJ421" s="301"/>
      <c r="AK421" s="301"/>
    </row>
    <row r="422" spans="1:37" ht="12.75" hidden="1" customHeight="1">
      <c r="A422" s="447">
        <v>419</v>
      </c>
      <c r="B422" s="460">
        <v>12</v>
      </c>
      <c r="C422" s="483">
        <v>11</v>
      </c>
      <c r="D422" s="472">
        <f>測定日数!K15</f>
        <v>28</v>
      </c>
      <c r="E422" s="473">
        <f>mm!K15</f>
        <v>4.8407643312101909</v>
      </c>
      <c r="F422" s="474">
        <f>pH!K15</f>
        <v>4.05</v>
      </c>
      <c r="G422" s="474">
        <f>EC!K15</f>
        <v>7.28</v>
      </c>
      <c r="H422" s="475">
        <f>'SO4'!K15</f>
        <v>79.950031230480946</v>
      </c>
      <c r="I422" s="475">
        <f>'NO3'!K15</f>
        <v>66.924689566199007</v>
      </c>
      <c r="J422" s="475">
        <f>Cl!K15</f>
        <v>130.8885754583921</v>
      </c>
      <c r="K422" s="475">
        <f>H!K15</f>
        <v>89.125093813374633</v>
      </c>
      <c r="L422" s="475">
        <f>'NH4'!K15</f>
        <v>68.181818181818187</v>
      </c>
      <c r="M422" s="475">
        <f>Na!K15</f>
        <v>90.474119182253162</v>
      </c>
      <c r="N422" s="475">
        <f>K!K15</f>
        <v>4.859335038363171</v>
      </c>
      <c r="O422" s="475">
        <f>Mg!K15</f>
        <v>12.746710526315789</v>
      </c>
      <c r="P422" s="472">
        <f>Ca!K15</f>
        <v>31.187624750499005</v>
      </c>
      <c r="Q422" s="476">
        <f t="shared" si="941"/>
        <v>6.214721696978176E-2</v>
      </c>
      <c r="R422" s="473">
        <f t="shared" si="942"/>
        <v>357.71332748555301</v>
      </c>
      <c r="S422" s="475">
        <f t="shared" si="943"/>
        <v>340.50903676943881</v>
      </c>
      <c r="T422" s="475">
        <f t="shared" si="944"/>
        <v>357.77547470252279</v>
      </c>
      <c r="U422" s="475">
        <f t="shared" si="945"/>
        <v>-2.4640131277478199</v>
      </c>
      <c r="V422" s="475">
        <f t="shared" si="946"/>
        <v>-2.4726938159757936</v>
      </c>
      <c r="W422" s="472">
        <f t="shared" si="947"/>
        <v>0.62863398332687181</v>
      </c>
      <c r="X422" s="477">
        <f t="shared" si="948"/>
        <v>4.8407643312101909</v>
      </c>
      <c r="Y422" s="478">
        <f t="shared" ref="Y422:AA422" si="961">H422*$E422/1000</f>
        <v>0.38701925945965299</v>
      </c>
      <c r="Z422" s="478">
        <f t="shared" si="961"/>
        <v>0.32396665012937098</v>
      </c>
      <c r="AA422" s="478">
        <f t="shared" si="961"/>
        <v>0.63360074744189809</v>
      </c>
      <c r="AB422" s="478">
        <f t="shared" ref="AB422:AF422" si="962">L422*$E422/1000</f>
        <v>0.33005211349160396</v>
      </c>
      <c r="AC422" s="478">
        <f t="shared" si="962"/>
        <v>0.4379638890351108</v>
      </c>
      <c r="AD422" s="478">
        <f t="shared" si="962"/>
        <v>2.3522895727108341E-2</v>
      </c>
      <c r="AE422" s="478">
        <f t="shared" si="962"/>
        <v>6.1703821656050956E-2</v>
      </c>
      <c r="AF422" s="478">
        <f t="shared" si="962"/>
        <v>0.15097194146738371</v>
      </c>
      <c r="AG422" s="479">
        <f t="shared" si="951"/>
        <v>0.43143357514754599</v>
      </c>
      <c r="AH422" s="480"/>
      <c r="AI422" s="459">
        <f t="shared" si="952"/>
        <v>698.22236425499182</v>
      </c>
      <c r="AJ422" s="301"/>
      <c r="AK422" s="301"/>
    </row>
    <row r="423" spans="1:37" ht="12.75" hidden="1" customHeight="1">
      <c r="A423" s="447">
        <v>420</v>
      </c>
      <c r="B423" s="460">
        <v>12</v>
      </c>
      <c r="C423" s="483">
        <v>12</v>
      </c>
      <c r="D423" s="472">
        <f>測定日数!K16</f>
        <v>28</v>
      </c>
      <c r="E423" s="473">
        <f>mm!K16</f>
        <v>1.2738853503184713</v>
      </c>
      <c r="F423" s="474">
        <f>pH!K16</f>
        <v>6.58</v>
      </c>
      <c r="G423" s="474">
        <f>EC!K16</f>
        <v>6.62</v>
      </c>
      <c r="H423" s="475">
        <f>'SO4'!K16</f>
        <v>131.68852800333124</v>
      </c>
      <c r="I423" s="475">
        <f>'NO3'!K16</f>
        <v>121.27076278019675</v>
      </c>
      <c r="J423" s="475">
        <f>Cl!K16</f>
        <v>185.04936530324395</v>
      </c>
      <c r="K423" s="475">
        <f>H!K16</f>
        <v>0.26302679918953814</v>
      </c>
      <c r="L423" s="475">
        <f>'NH4'!K16</f>
        <v>232.81596452328162</v>
      </c>
      <c r="M423" s="475">
        <f>Na!K16</f>
        <v>100.91344062635929</v>
      </c>
      <c r="N423" s="475">
        <f>K!K16</f>
        <v>23.017902813299234</v>
      </c>
      <c r="O423" s="475">
        <f>Mg!K16</f>
        <v>18.518518518518519</v>
      </c>
      <c r="P423" s="472">
        <f>Ca!K16</f>
        <v>65.868263473053901</v>
      </c>
      <c r="Q423" s="476">
        <f t="shared" si="941"/>
        <v>21.058221290525655</v>
      </c>
      <c r="R423" s="473">
        <f t="shared" si="942"/>
        <v>569.69718409010318</v>
      </c>
      <c r="S423" s="475">
        <f t="shared" si="943"/>
        <v>525.78389874527466</v>
      </c>
      <c r="T423" s="475">
        <f t="shared" si="944"/>
        <v>590.75540538062876</v>
      </c>
      <c r="U423" s="475">
        <f t="shared" si="945"/>
        <v>-4.0085845417950985</v>
      </c>
      <c r="V423" s="475">
        <f t="shared" si="946"/>
        <v>-5.8190075705590898</v>
      </c>
      <c r="W423" s="472">
        <f t="shared" si="947"/>
        <v>7.9684720475495991</v>
      </c>
      <c r="X423" s="477">
        <f t="shared" si="948"/>
        <v>1.2738853503184713</v>
      </c>
      <c r="Y423" s="478">
        <f t="shared" ref="Y423:AA423" si="963">H423*$E423/1000</f>
        <v>0.16775608662844743</v>
      </c>
      <c r="Z423" s="478">
        <f t="shared" si="963"/>
        <v>0.15448504812763916</v>
      </c>
      <c r="AA423" s="478">
        <f t="shared" si="963"/>
        <v>0.23573167554553368</v>
      </c>
      <c r="AB423" s="478">
        <f t="shared" ref="AB423:AF423" si="964">L423*$E423/1000</f>
        <v>0.29658084652647343</v>
      </c>
      <c r="AC423" s="478">
        <f t="shared" si="964"/>
        <v>0.12855215366415196</v>
      </c>
      <c r="AD423" s="478">
        <f t="shared" si="964"/>
        <v>2.9322169188916222E-2</v>
      </c>
      <c r="AE423" s="478">
        <f t="shared" si="964"/>
        <v>2.3590469450342062E-2</v>
      </c>
      <c r="AF423" s="478">
        <f t="shared" si="964"/>
        <v>8.3908615889240631E-2</v>
      </c>
      <c r="AG423" s="479">
        <f t="shared" si="951"/>
        <v>3.3506598622871095E-4</v>
      </c>
      <c r="AH423" s="480"/>
      <c r="AI423" s="459">
        <f t="shared" si="952"/>
        <v>1095.4810828353779</v>
      </c>
      <c r="AJ423" s="301"/>
      <c r="AK423" s="301"/>
    </row>
    <row r="424" spans="1:37" ht="12.75" hidden="1" customHeight="1">
      <c r="A424" s="447">
        <v>421</v>
      </c>
      <c r="B424" s="460">
        <v>12</v>
      </c>
      <c r="C424" s="483">
        <v>14</v>
      </c>
      <c r="D424" s="472">
        <f>測定日数!K18</f>
        <v>28</v>
      </c>
      <c r="E424" s="481">
        <f>mm!K18</f>
        <v>0.31299363057324836</v>
      </c>
      <c r="F424" s="474">
        <f>pH!K18</f>
        <v>4.75</v>
      </c>
      <c r="G424" s="474">
        <f>EC!K18</f>
        <v>11.33</v>
      </c>
      <c r="H424" s="475">
        <f>'SO4'!K18</f>
        <v>101.49906308557151</v>
      </c>
      <c r="I424" s="475">
        <f>'NO3'!K18</f>
        <v>169.65005644250928</v>
      </c>
      <c r="J424" s="475">
        <f>Cl!K18</f>
        <v>454.44287729196049</v>
      </c>
      <c r="K424" s="475">
        <f>H!K18</f>
        <v>17.782794100389236</v>
      </c>
      <c r="L424" s="475">
        <f>'NH4'!K18</f>
        <v>210.0886917960089</v>
      </c>
      <c r="M424" s="475">
        <f>Na!K18</f>
        <v>377.88419677840665</v>
      </c>
      <c r="N424" s="475">
        <f>K!K18</f>
        <v>14.833759590792837</v>
      </c>
      <c r="O424" s="475">
        <f>Mg!K18</f>
        <v>46.913580246913575</v>
      </c>
      <c r="P424" s="472">
        <f>Ca!K18</f>
        <v>67.115768463073849</v>
      </c>
      <c r="Q424" s="476">
        <f t="shared" si="941"/>
        <v>0.31147391750718811</v>
      </c>
      <c r="R424" s="473">
        <f t="shared" si="942"/>
        <v>827.09105990561272</v>
      </c>
      <c r="S424" s="475">
        <f t="shared" si="943"/>
        <v>848.64813968557269</v>
      </c>
      <c r="T424" s="475">
        <f t="shared" si="944"/>
        <v>827.40253382311994</v>
      </c>
      <c r="U424" s="475">
        <f t="shared" si="945"/>
        <v>1.2864221225605421</v>
      </c>
      <c r="V424" s="475">
        <f t="shared" si="946"/>
        <v>1.2675992556941365</v>
      </c>
      <c r="W424" s="472">
        <f t="shared" si="947"/>
        <v>1.9278134375139657</v>
      </c>
      <c r="X424" s="477">
        <f t="shared" si="948"/>
        <v>0.31299363057324836</v>
      </c>
      <c r="Y424" s="478">
        <f t="shared" ref="Y424:AA424" si="965">H424*$E424/1000</f>
        <v>3.1768560254936198E-2</v>
      </c>
      <c r="Z424" s="478">
        <f t="shared" si="965"/>
        <v>5.3099387092897479E-2</v>
      </c>
      <c r="AA424" s="478">
        <f t="shared" si="965"/>
        <v>0.14223772605176394</v>
      </c>
      <c r="AB424" s="478">
        <f t="shared" ref="AB424:AF424" si="966">L424*$E424/1000</f>
        <v>6.5756422387617045E-2</v>
      </c>
      <c r="AC424" s="478">
        <f t="shared" si="966"/>
        <v>0.11827534668592929</v>
      </c>
      <c r="AD424" s="478">
        <f t="shared" si="966"/>
        <v>4.6428722693729928E-3</v>
      </c>
      <c r="AE424" s="478">
        <f t="shared" si="966"/>
        <v>1.4683651804670909E-2</v>
      </c>
      <c r="AF424" s="478">
        <f t="shared" si="966"/>
        <v>2.1006808039971007E-2</v>
      </c>
      <c r="AG424" s="479">
        <f t="shared" si="951"/>
        <v>5.5659012872173695E-3</v>
      </c>
      <c r="AH424" s="480"/>
      <c r="AI424" s="459">
        <f t="shared" si="952"/>
        <v>1675.7391995911853</v>
      </c>
      <c r="AJ424" s="301"/>
      <c r="AK424" s="301"/>
    </row>
    <row r="425" spans="1:37" ht="12.75" hidden="1" customHeight="1">
      <c r="A425" s="447">
        <v>422</v>
      </c>
      <c r="B425" s="460">
        <v>12</v>
      </c>
      <c r="C425" s="483">
        <v>15</v>
      </c>
      <c r="D425" s="472">
        <f>測定日数!K19</f>
        <v>27</v>
      </c>
      <c r="E425" s="473">
        <f>mm!K19</f>
        <v>13.375796178343949</v>
      </c>
      <c r="F425" s="474">
        <f>pH!K19</f>
        <v>4.5199999999999996</v>
      </c>
      <c r="G425" s="474">
        <f>EC!K19</f>
        <v>2.88</v>
      </c>
      <c r="H425" s="475">
        <f>'SO4'!K19</f>
        <v>46.197985782061195</v>
      </c>
      <c r="I425" s="475">
        <f>'NO3'!K19</f>
        <v>24.629691775983989</v>
      </c>
      <c r="J425" s="475">
        <f>Cl!K19</f>
        <v>68.579923780772233</v>
      </c>
      <c r="K425" s="475">
        <f>H!K19</f>
        <v>30.199517204020204</v>
      </c>
      <c r="L425" s="475">
        <f>'NH4'!K19</f>
        <v>39.066316312276186</v>
      </c>
      <c r="M425" s="475">
        <f>Na!K19</f>
        <v>54.012398370578744</v>
      </c>
      <c r="N425" s="475">
        <f>K!K19</f>
        <v>3.8884317480425681</v>
      </c>
      <c r="O425" s="475">
        <f>Mg!K19</f>
        <v>12.103436615661165</v>
      </c>
      <c r="P425" s="472">
        <f>Ca!K19</f>
        <v>31.810795076513639</v>
      </c>
      <c r="Q425" s="476">
        <f t="shared" si="941"/>
        <v>0.18340944013285768</v>
      </c>
      <c r="R425" s="473">
        <f t="shared" si="942"/>
        <v>185.60558712087862</v>
      </c>
      <c r="S425" s="475">
        <f t="shared" si="943"/>
        <v>214.99512701926733</v>
      </c>
      <c r="T425" s="475">
        <f t="shared" si="944"/>
        <v>185.78899656101146</v>
      </c>
      <c r="U425" s="475">
        <f t="shared" si="945"/>
        <v>7.3363673256226596</v>
      </c>
      <c r="V425" s="475">
        <f t="shared" si="946"/>
        <v>7.2872473583414683</v>
      </c>
      <c r="W425" s="472">
        <f t="shared" si="947"/>
        <v>10.97938342111315</v>
      </c>
      <c r="X425" s="477">
        <f t="shared" si="948"/>
        <v>13.375796178343949</v>
      </c>
      <c r="Y425" s="478">
        <f t="shared" ref="Y425:AA425" si="967">H425*$E425/1000</f>
        <v>0.6179348416708822</v>
      </c>
      <c r="Z425" s="478">
        <f t="shared" si="967"/>
        <v>0.32944173713099606</v>
      </c>
      <c r="AA425" s="478">
        <f t="shared" si="967"/>
        <v>0.91731108241797255</v>
      </c>
      <c r="AB425" s="478">
        <f t="shared" ref="AB425:AF425" si="968">L425*$E425/1000</f>
        <v>0.5225430844317196</v>
      </c>
      <c r="AC425" s="478">
        <f t="shared" si="968"/>
        <v>0.7224588317083781</v>
      </c>
      <c r="AD425" s="478">
        <f t="shared" si="968"/>
        <v>5.2010870515219063E-2</v>
      </c>
      <c r="AE425" s="478">
        <f t="shared" si="968"/>
        <v>0.16189310122858883</v>
      </c>
      <c r="AF425" s="478">
        <f t="shared" si="968"/>
        <v>0.42549471121451365</v>
      </c>
      <c r="AG425" s="479">
        <f t="shared" si="951"/>
        <v>0.40394258680536577</v>
      </c>
      <c r="AH425" s="480"/>
      <c r="AI425" s="459">
        <f t="shared" si="952"/>
        <v>400.60071414014595</v>
      </c>
      <c r="AJ425" s="301"/>
      <c r="AK425" s="301"/>
    </row>
    <row r="426" spans="1:37" ht="12.75" hidden="1" customHeight="1">
      <c r="A426" s="447">
        <v>423</v>
      </c>
      <c r="B426" s="460">
        <v>12</v>
      </c>
      <c r="C426" s="483">
        <v>16</v>
      </c>
      <c r="D426" s="472">
        <f>測定日数!K20</f>
        <v>35</v>
      </c>
      <c r="E426" s="473">
        <f>mm!K20</f>
        <v>162.42038216560508</v>
      </c>
      <c r="F426" s="474">
        <f>pH!K20</f>
        <v>4.1900000000000004</v>
      </c>
      <c r="G426" s="474">
        <f>EC!K20</f>
        <v>5.32</v>
      </c>
      <c r="H426" s="475">
        <f>'SO4'!K20</f>
        <v>36.203982184219903</v>
      </c>
      <c r="I426" s="475">
        <f>'NO3'!K20</f>
        <v>6.8891583665276377</v>
      </c>
      <c r="J426" s="475">
        <f>Cl!K20</f>
        <v>307.76983718725398</v>
      </c>
      <c r="K426" s="475">
        <f>H!K20</f>
        <v>64.565422903465532</v>
      </c>
      <c r="L426" s="475">
        <f>'NH4'!K20</f>
        <v>2.4778270509977829</v>
      </c>
      <c r="M426" s="475">
        <f>Na!K20</f>
        <v>264.10584428152089</v>
      </c>
      <c r="N426" s="475">
        <f>K!K20</f>
        <v>6.4460877075088368</v>
      </c>
      <c r="O426" s="475">
        <f>Mg!K20</f>
        <v>29.383831596117854</v>
      </c>
      <c r="P426" s="472">
        <f>Ca!K20</f>
        <v>10.603210246174317</v>
      </c>
      <c r="Q426" s="476">
        <f t="shared" si="941"/>
        <v>8.5787040393948244E-2</v>
      </c>
      <c r="R426" s="473">
        <f t="shared" si="942"/>
        <v>387.06695992222143</v>
      </c>
      <c r="S426" s="475">
        <f t="shared" si="943"/>
        <v>417.56926562807735</v>
      </c>
      <c r="T426" s="475">
        <f t="shared" si="944"/>
        <v>387.15274696261537</v>
      </c>
      <c r="U426" s="475">
        <f t="shared" si="945"/>
        <v>3.7908193463443784</v>
      </c>
      <c r="V426" s="475">
        <f t="shared" si="946"/>
        <v>3.7797547711588191</v>
      </c>
      <c r="W426" s="472">
        <f t="shared" si="947"/>
        <v>14.078975379737674</v>
      </c>
      <c r="X426" s="477">
        <f t="shared" si="948"/>
        <v>162.42038216560508</v>
      </c>
      <c r="Y426" s="478">
        <f t="shared" ref="Y426:AA426" si="969">H426*$E426/1000</f>
        <v>5.8802646222777541</v>
      </c>
      <c r="Z426" s="478">
        <f t="shared" si="969"/>
        <v>1.1189397346907946</v>
      </c>
      <c r="AA426" s="478">
        <f t="shared" si="969"/>
        <v>49.988094574999842</v>
      </c>
      <c r="AB426" s="478">
        <f t="shared" ref="AB426:AF426" si="970">L426*$E426/1000</f>
        <v>0.40244961656333411</v>
      </c>
      <c r="AC426" s="478">
        <f t="shared" si="970"/>
        <v>42.896172160374405</v>
      </c>
      <c r="AD426" s="478">
        <f t="shared" si="970"/>
        <v>1.0469760289265944</v>
      </c>
      <c r="AE426" s="478">
        <f t="shared" si="970"/>
        <v>4.7725331573312433</v>
      </c>
      <c r="AF426" s="478">
        <f t="shared" si="970"/>
        <v>1.7221774603658921</v>
      </c>
      <c r="AG426" s="479">
        <f t="shared" si="951"/>
        <v>10.486740662664783</v>
      </c>
      <c r="AH426" s="480"/>
      <c r="AI426" s="459">
        <f t="shared" si="952"/>
        <v>804.63622555029883</v>
      </c>
      <c r="AJ426" s="301"/>
      <c r="AK426" s="301"/>
    </row>
    <row r="427" spans="1:37" ht="12.75" hidden="1" customHeight="1">
      <c r="A427" s="447">
        <v>424</v>
      </c>
      <c r="B427" s="460">
        <v>12</v>
      </c>
      <c r="C427" s="483">
        <v>17</v>
      </c>
      <c r="D427" s="472">
        <f>測定日数!K21</f>
        <v>28</v>
      </c>
      <c r="E427" s="473">
        <f>mm!K21</f>
        <v>17.993630573248407</v>
      </c>
      <c r="F427" s="474">
        <f>pH!K21</f>
        <v>4.3600000000000003</v>
      </c>
      <c r="G427" s="474">
        <f>EC!K21</f>
        <v>3.11</v>
      </c>
      <c r="H427" s="475">
        <f>'SO4'!K21</f>
        <v>33.299999999999997</v>
      </c>
      <c r="I427" s="475">
        <f>'NO3'!K21</f>
        <v>25.7</v>
      </c>
      <c r="J427" s="475">
        <f>Cl!K21</f>
        <v>49.8</v>
      </c>
      <c r="K427" s="475">
        <f>H!K21</f>
        <v>43.651583224016569</v>
      </c>
      <c r="L427" s="475">
        <f>'NH4'!K21</f>
        <v>42.3</v>
      </c>
      <c r="M427" s="475">
        <f>Na!K21</f>
        <v>29.5</v>
      </c>
      <c r="N427" s="475">
        <f>K!K21</f>
        <v>9.2200000000000006</v>
      </c>
      <c r="O427" s="475">
        <f>Mg!K21</f>
        <v>6.1</v>
      </c>
      <c r="P427" s="472">
        <f>Ca!K21</f>
        <v>4.75</v>
      </c>
      <c r="Q427" s="476">
        <f t="shared" si="941"/>
        <v>0.12688833104281369</v>
      </c>
      <c r="R427" s="473">
        <f t="shared" si="942"/>
        <v>142.1</v>
      </c>
      <c r="S427" s="475">
        <f t="shared" si="943"/>
        <v>146.37158322401655</v>
      </c>
      <c r="T427" s="475">
        <f t="shared" si="944"/>
        <v>142.2268883310428</v>
      </c>
      <c r="U427" s="475">
        <f t="shared" si="945"/>
        <v>1.480763954728739</v>
      </c>
      <c r="V427" s="475">
        <f t="shared" si="946"/>
        <v>1.4361458224781394</v>
      </c>
      <c r="W427" s="472">
        <f t="shared" si="947"/>
        <v>2.5281237502308653</v>
      </c>
      <c r="X427" s="477">
        <f t="shared" si="948"/>
        <v>17.993630573248407</v>
      </c>
      <c r="Y427" s="478">
        <f t="shared" ref="Y427:AA427" si="971">H427*$E427/1000</f>
        <v>0.59918789808917183</v>
      </c>
      <c r="Z427" s="478">
        <f t="shared" si="971"/>
        <v>0.46243630573248401</v>
      </c>
      <c r="AA427" s="478">
        <f t="shared" si="971"/>
        <v>0.89608280254777062</v>
      </c>
      <c r="AB427" s="478">
        <f t="shared" ref="AB427:AF427" si="972">L427*$E427/1000</f>
        <v>0.7611305732484076</v>
      </c>
      <c r="AC427" s="478">
        <f t="shared" si="972"/>
        <v>0.53081210191082806</v>
      </c>
      <c r="AD427" s="478">
        <f t="shared" si="972"/>
        <v>0.16590127388535031</v>
      </c>
      <c r="AE427" s="478">
        <f t="shared" si="972"/>
        <v>0.10976114649681527</v>
      </c>
      <c r="AF427" s="478">
        <f t="shared" si="972"/>
        <v>8.5469745222929924E-2</v>
      </c>
      <c r="AG427" s="479">
        <f t="shared" si="951"/>
        <v>0.78545046247036177</v>
      </c>
      <c r="AH427" s="480"/>
      <c r="AI427" s="459">
        <f t="shared" si="952"/>
        <v>288.47158322401651</v>
      </c>
      <c r="AJ427" s="301"/>
      <c r="AK427" s="301"/>
    </row>
    <row r="428" spans="1:37" ht="12.75" hidden="1" customHeight="1">
      <c r="A428" s="447">
        <v>425</v>
      </c>
      <c r="B428" s="460">
        <v>12</v>
      </c>
      <c r="C428" s="483">
        <v>18</v>
      </c>
      <c r="D428" s="472">
        <f>測定日数!K22</f>
        <v>28</v>
      </c>
      <c r="E428" s="473">
        <f>mm!K22</f>
        <v>6.6878980891719744</v>
      </c>
      <c r="F428" s="474">
        <f>pH!K22</f>
        <v>5.7400637058187263</v>
      </c>
      <c r="G428" s="474">
        <f>EC!K22</f>
        <v>3.29</v>
      </c>
      <c r="H428" s="475">
        <f>'SO4'!K22</f>
        <v>47.618346422338583</v>
      </c>
      <c r="I428" s="475">
        <f>'NO3'!K22</f>
        <v>47.444995470666811</v>
      </c>
      <c r="J428" s="475">
        <f>Cl!K22</f>
        <v>83.515875642534382</v>
      </c>
      <c r="K428" s="475">
        <f>H!K22</f>
        <v>1.8194339497823693</v>
      </c>
      <c r="L428" s="475">
        <f>'NH4'!K22</f>
        <v>84.811529933481154</v>
      </c>
      <c r="M428" s="475">
        <f>Na!K22</f>
        <v>67.524907288587215</v>
      </c>
      <c r="N428" s="475">
        <f>K!K22</f>
        <v>3.5805626598465472</v>
      </c>
      <c r="O428" s="475">
        <f>Mg!K22</f>
        <v>6.9958847736625511</v>
      </c>
      <c r="P428" s="472">
        <f>Ca!K22</f>
        <v>13.71571072319202</v>
      </c>
      <c r="Q428" s="476">
        <f t="shared" si="941"/>
        <v>3.0442855830707551</v>
      </c>
      <c r="R428" s="473">
        <f t="shared" si="942"/>
        <v>226.19756395787837</v>
      </c>
      <c r="S428" s="475">
        <f t="shared" si="943"/>
        <v>199.15962482540638</v>
      </c>
      <c r="T428" s="475">
        <f t="shared" si="944"/>
        <v>229.24184954094912</v>
      </c>
      <c r="U428" s="475">
        <f t="shared" si="945"/>
        <v>-6.3565257260169528</v>
      </c>
      <c r="V428" s="475">
        <f t="shared" si="946"/>
        <v>-7.0219703982198167</v>
      </c>
      <c r="W428" s="472">
        <f t="shared" si="947"/>
        <v>-4.1374094296010222</v>
      </c>
      <c r="X428" s="477">
        <f t="shared" si="948"/>
        <v>6.6878980891719744</v>
      </c>
      <c r="Y428" s="478">
        <f t="shared" ref="Y428:AA428" si="973">H428*$E428/1000</f>
        <v>0.31846664804748737</v>
      </c>
      <c r="Z428" s="478">
        <f t="shared" si="973"/>
        <v>0.31730729454904555</v>
      </c>
      <c r="AA428" s="478">
        <f t="shared" si="973"/>
        <v>0.55854566512522985</v>
      </c>
      <c r="AB428" s="478">
        <f t="shared" ref="AB428:AF428" si="974">L428*$E428/1000</f>
        <v>0.56721086898188033</v>
      </c>
      <c r="AC428" s="478">
        <f t="shared" si="974"/>
        <v>0.45159969842685715</v>
      </c>
      <c r="AD428" s="478">
        <f t="shared" si="974"/>
        <v>2.3946438170948246E-2</v>
      </c>
      <c r="AE428" s="478">
        <f t="shared" si="974"/>
        <v>4.6787764409845091E-2</v>
      </c>
      <c r="AF428" s="478">
        <f t="shared" si="974"/>
        <v>9.1729275537271462E-2</v>
      </c>
      <c r="AG428" s="479">
        <f t="shared" si="951"/>
        <v>1.2168188836124125E-2</v>
      </c>
      <c r="AH428" s="480"/>
      <c r="AI428" s="459">
        <f t="shared" si="952"/>
        <v>425.35718878328476</v>
      </c>
      <c r="AJ428" s="301"/>
      <c r="AK428" s="301"/>
    </row>
    <row r="429" spans="1:37" ht="12.75" hidden="1" customHeight="1">
      <c r="A429" s="447">
        <v>426</v>
      </c>
      <c r="B429" s="460">
        <v>12</v>
      </c>
      <c r="C429" s="483">
        <v>19</v>
      </c>
      <c r="D429" s="472">
        <f>測定日数!K23</f>
        <v>28</v>
      </c>
      <c r="E429" s="473">
        <f>mm!K23</f>
        <v>8.5956546347654577</v>
      </c>
      <c r="F429" s="474">
        <f>pH!K23</f>
        <v>5.47</v>
      </c>
      <c r="G429" s="474">
        <f>EC!K23</f>
        <v>2.3410305343511451</v>
      </c>
      <c r="H429" s="475">
        <f>'SO4'!K23</f>
        <v>26.617528325966759</v>
      </c>
      <c r="I429" s="475">
        <f>'NO3'!K23</f>
        <v>29.004838889980508</v>
      </c>
      <c r="J429" s="475">
        <f>Cl!K23</f>
        <v>69.082699102973237</v>
      </c>
      <c r="K429" s="475">
        <f>H!K23</f>
        <v>3.3884415613920278</v>
      </c>
      <c r="L429" s="475">
        <f>'NH4'!K23</f>
        <v>53.078910029118425</v>
      </c>
      <c r="M429" s="475">
        <f>Na!K23</f>
        <v>62.696525870856568</v>
      </c>
      <c r="N429" s="475">
        <f>K!K23</f>
        <v>4.8629909405075242</v>
      </c>
      <c r="O429" s="475">
        <f>Mg!K23</f>
        <v>11.4737735142888</v>
      </c>
      <c r="P429" s="472">
        <f>Ca!K23</f>
        <v>11.536326202556721</v>
      </c>
      <c r="Q429" s="476">
        <f t="shared" si="941"/>
        <v>1.6346383558099453</v>
      </c>
      <c r="R429" s="473">
        <f t="shared" si="942"/>
        <v>151.32259464488726</v>
      </c>
      <c r="S429" s="475">
        <f t="shared" si="943"/>
        <v>170.0470678355656</v>
      </c>
      <c r="T429" s="475">
        <f t="shared" si="944"/>
        <v>152.95723300069722</v>
      </c>
      <c r="U429" s="475">
        <f t="shared" si="945"/>
        <v>5.8264594878545033</v>
      </c>
      <c r="V429" s="475">
        <f t="shared" si="946"/>
        <v>5.2909000872813623</v>
      </c>
      <c r="W429" s="472">
        <f t="shared" si="947"/>
        <v>-1.3398510600987936</v>
      </c>
      <c r="X429" s="477">
        <f t="shared" si="948"/>
        <v>8.5956546347654577</v>
      </c>
      <c r="Y429" s="478">
        <f t="shared" ref="Y429:AA429" si="975">H429*$E429/1000</f>
        <v>0.22879508072109703</v>
      </c>
      <c r="Z429" s="478">
        <f t="shared" si="975"/>
        <v>0.24931557783528635</v>
      </c>
      <c r="AA429" s="478">
        <f t="shared" si="975"/>
        <v>0.59381102272657937</v>
      </c>
      <c r="AB429" s="478">
        <f t="shared" ref="AB429:AF429" si="976">L429*$E429/1000</f>
        <v>0.45624797900009056</v>
      </c>
      <c r="AC429" s="478">
        <f t="shared" si="976"/>
        <v>0.53891768318552069</v>
      </c>
      <c r="AD429" s="478">
        <f t="shared" si="976"/>
        <v>4.1800590616595933E-2</v>
      </c>
      <c r="AE429" s="478">
        <f t="shared" si="976"/>
        <v>9.8624594486345668E-2</v>
      </c>
      <c r="AF429" s="478">
        <f t="shared" si="976"/>
        <v>9.9162275791172871E-2</v>
      </c>
      <c r="AG429" s="479">
        <f t="shared" si="951"/>
        <v>2.9125873411811287E-2</v>
      </c>
      <c r="AH429" s="480"/>
      <c r="AI429" s="459">
        <f t="shared" si="952"/>
        <v>321.36966248045286</v>
      </c>
      <c r="AJ429" s="301"/>
      <c r="AK429" s="301"/>
    </row>
    <row r="430" spans="1:37" ht="12.75" hidden="1" customHeight="1">
      <c r="A430" s="447">
        <v>427</v>
      </c>
      <c r="B430" s="460">
        <v>12</v>
      </c>
      <c r="C430" s="483">
        <v>20</v>
      </c>
      <c r="D430" s="472">
        <f>測定日数!K24</f>
        <v>28</v>
      </c>
      <c r="E430" s="473">
        <f>mm!K24</f>
        <v>8.9171974522292992</v>
      </c>
      <c r="F430" s="474">
        <f>pH!K24</f>
        <v>4.84</v>
      </c>
      <c r="G430" s="474">
        <f>EC!K24</f>
        <v>4.13</v>
      </c>
      <c r="H430" s="475">
        <f>'SO4'!K24</f>
        <v>34.299999999999997</v>
      </c>
      <c r="I430" s="475">
        <f>'NO3'!K24</f>
        <v>44.7</v>
      </c>
      <c r="J430" s="475">
        <f>Cl!K24</f>
        <v>124.8</v>
      </c>
      <c r="K430" s="475">
        <f>H!K24</f>
        <v>14.454397707459282</v>
      </c>
      <c r="L430" s="475">
        <f>'NH4'!K24</f>
        <v>102.2</v>
      </c>
      <c r="M430" s="475">
        <f>Na!K24</f>
        <v>83.5</v>
      </c>
      <c r="N430" s="475">
        <f>K!K24</f>
        <v>3.3</v>
      </c>
      <c r="O430" s="475">
        <f>Mg!K24</f>
        <v>11.3</v>
      </c>
      <c r="P430" s="472">
        <f>Ca!K24</f>
        <v>13</v>
      </c>
      <c r="Q430" s="476">
        <f t="shared" si="941"/>
        <v>0.38319663363168538</v>
      </c>
      <c r="R430" s="473">
        <f t="shared" si="942"/>
        <v>238.10000000000002</v>
      </c>
      <c r="S430" s="475">
        <f t="shared" si="943"/>
        <v>252.05439770745932</v>
      </c>
      <c r="T430" s="475">
        <f t="shared" si="944"/>
        <v>238.48319663363168</v>
      </c>
      <c r="U430" s="475">
        <f t="shared" si="945"/>
        <v>2.8469392037950758</v>
      </c>
      <c r="V430" s="475">
        <f t="shared" si="946"/>
        <v>2.7665975514184593</v>
      </c>
      <c r="W430" s="472">
        <f t="shared" si="947"/>
        <v>-4.2166447113569374</v>
      </c>
      <c r="X430" s="477">
        <f t="shared" si="948"/>
        <v>8.9171974522292992</v>
      </c>
      <c r="Y430" s="478">
        <f t="shared" ref="Y430:AA430" si="977">H430*$E430/1000</f>
        <v>0.30585987261146491</v>
      </c>
      <c r="Z430" s="478">
        <f t="shared" si="977"/>
        <v>0.39859872611464969</v>
      </c>
      <c r="AA430" s="478">
        <f t="shared" si="977"/>
        <v>1.1128662420382165</v>
      </c>
      <c r="AB430" s="478">
        <f t="shared" ref="AB430:AF430" si="978">L430*$E430/1000</f>
        <v>0.91133757961783446</v>
      </c>
      <c r="AC430" s="478">
        <f t="shared" si="978"/>
        <v>0.74458598726114644</v>
      </c>
      <c r="AD430" s="478">
        <f t="shared" si="978"/>
        <v>2.9426751592356686E-2</v>
      </c>
      <c r="AE430" s="478">
        <f t="shared" si="978"/>
        <v>0.10076433121019109</v>
      </c>
      <c r="AF430" s="478">
        <f t="shared" si="978"/>
        <v>0.11592356687898089</v>
      </c>
      <c r="AG430" s="479">
        <f t="shared" si="951"/>
        <v>0.12889271841046493</v>
      </c>
      <c r="AH430" s="480"/>
      <c r="AI430" s="459">
        <f t="shared" si="952"/>
        <v>490.15439770745934</v>
      </c>
      <c r="AJ430" s="301"/>
      <c r="AK430" s="301"/>
    </row>
    <row r="431" spans="1:37" ht="12.75" hidden="1" customHeight="1">
      <c r="A431" s="447">
        <v>428</v>
      </c>
      <c r="B431" s="460">
        <v>12</v>
      </c>
      <c r="C431" s="483">
        <v>21</v>
      </c>
      <c r="D431" s="472">
        <f>測定日数!K25</f>
        <v>28</v>
      </c>
      <c r="E431" s="473">
        <f>mm!K25</f>
        <v>27.401415571284126</v>
      </c>
      <c r="F431" s="474">
        <f>pH!K25</f>
        <v>4.435156502411651</v>
      </c>
      <c r="G431" s="474">
        <f>EC!K25</f>
        <v>2.8860147601476016</v>
      </c>
      <c r="H431" s="475">
        <f>'SO4'!K25</f>
        <v>25.703654149163292</v>
      </c>
      <c r="I431" s="475">
        <f>'NO3'!K25</f>
        <v>31.172592146283474</v>
      </c>
      <c r="J431" s="475">
        <f>Cl!K25</f>
        <v>24.621350724408998</v>
      </c>
      <c r="K431" s="475">
        <f>H!K25</f>
        <v>36.714997044884036</v>
      </c>
      <c r="L431" s="475">
        <f>'NH4'!K25</f>
        <v>21.755487447547289</v>
      </c>
      <c r="M431" s="475">
        <f>Na!K25</f>
        <v>12.448794186681786</v>
      </c>
      <c r="N431" s="475">
        <f>K!K25</f>
        <v>1.2036437627919172</v>
      </c>
      <c r="O431" s="475">
        <f>Mg!K25</f>
        <v>2.7261139151815299</v>
      </c>
      <c r="P431" s="472">
        <f>Ca!K25</f>
        <v>13.322024953782472</v>
      </c>
      <c r="Q431" s="476">
        <f t="shared" si="941"/>
        <v>0.1508614187249063</v>
      </c>
      <c r="R431" s="473">
        <f t="shared" si="942"/>
        <v>107.20125116901906</v>
      </c>
      <c r="S431" s="475">
        <f t="shared" si="943"/>
        <v>104.21920017983302</v>
      </c>
      <c r="T431" s="475">
        <f t="shared" si="944"/>
        <v>107.35211258774396</v>
      </c>
      <c r="U431" s="475">
        <f t="shared" si="945"/>
        <v>-1.410483692642172</v>
      </c>
      <c r="V431" s="475">
        <f t="shared" si="946"/>
        <v>-1.4807831775154778</v>
      </c>
      <c r="W431" s="472">
        <f t="shared" si="947"/>
        <v>-6.6632407694143208</v>
      </c>
      <c r="X431" s="477">
        <f t="shared" si="948"/>
        <v>27.401415571284126</v>
      </c>
      <c r="Y431" s="478">
        <f t="shared" ref="Y431:AA431" si="979">H431*$E431/1000</f>
        <v>0.70431650904178478</v>
      </c>
      <c r="Z431" s="478">
        <f t="shared" si="979"/>
        <v>0.85417315183446119</v>
      </c>
      <c r="AA431" s="478">
        <f t="shared" si="979"/>
        <v>0.67465986312586845</v>
      </c>
      <c r="AB431" s="478">
        <f t="shared" ref="AB431:AF431" si="980">L431*$E431/1000</f>
        <v>0.5961311525060986</v>
      </c>
      <c r="AC431" s="478">
        <f t="shared" si="980"/>
        <v>0.3411145828706536</v>
      </c>
      <c r="AD431" s="478">
        <f t="shared" si="980"/>
        <v>3.2981542944045456E-2</v>
      </c>
      <c r="AE431" s="478">
        <f t="shared" si="980"/>
        <v>7.4699380284549505E-2</v>
      </c>
      <c r="AF431" s="478">
        <f t="shared" si="980"/>
        <v>0.36504234200961072</v>
      </c>
      <c r="AG431" s="479">
        <f t="shared" si="951"/>
        <v>1.0060428917253361</v>
      </c>
      <c r="AH431" s="480"/>
      <c r="AI431" s="459">
        <f t="shared" si="952"/>
        <v>211.42045134885208</v>
      </c>
      <c r="AJ431" s="301"/>
      <c r="AK431" s="301"/>
    </row>
    <row r="432" spans="1:37" ht="12.75" hidden="1" customHeight="1">
      <c r="A432" s="447">
        <v>429</v>
      </c>
      <c r="B432" s="460">
        <v>12</v>
      </c>
      <c r="C432" s="483">
        <v>22</v>
      </c>
      <c r="D432" s="472">
        <f>測定日数!K26</f>
        <v>28</v>
      </c>
      <c r="E432" s="473">
        <f>mm!K26</f>
        <v>176.5</v>
      </c>
      <c r="F432" s="474">
        <f>pH!K26</f>
        <v>4.8600000000000003</v>
      </c>
      <c r="G432" s="474">
        <f>EC!K26</f>
        <v>5.27</v>
      </c>
      <c r="H432" s="475">
        <f>'SO4'!K26</f>
        <v>42.3</v>
      </c>
      <c r="I432" s="475">
        <f>'NO3'!K26</f>
        <v>24.9</v>
      </c>
      <c r="J432" s="475">
        <f>Cl!K26</f>
        <v>280.5</v>
      </c>
      <c r="K432" s="475">
        <f>H!K26</f>
        <v>13.803842646028839</v>
      </c>
      <c r="L432" s="475">
        <f>'NH4'!K26</f>
        <v>31.9</v>
      </c>
      <c r="M432" s="475">
        <f>Na!K26</f>
        <v>242.1</v>
      </c>
      <c r="N432" s="475">
        <f>K!K26</f>
        <v>7</v>
      </c>
      <c r="O432" s="475">
        <f>Mg!K26</f>
        <v>28.5</v>
      </c>
      <c r="P432" s="472">
        <f>Ca!K26</f>
        <v>21.6</v>
      </c>
      <c r="Q432" s="476">
        <f t="shared" si="941"/>
        <v>0.40125613459273951</v>
      </c>
      <c r="R432" s="473">
        <f t="shared" si="942"/>
        <v>390</v>
      </c>
      <c r="S432" s="475">
        <f t="shared" si="943"/>
        <v>395.00384264602889</v>
      </c>
      <c r="T432" s="475">
        <f t="shared" si="944"/>
        <v>390.40125613459276</v>
      </c>
      <c r="U432" s="475">
        <f t="shared" si="945"/>
        <v>0.63742906393455712</v>
      </c>
      <c r="V432" s="475">
        <f t="shared" si="946"/>
        <v>0.58601434069906877</v>
      </c>
      <c r="W432" s="472">
        <f t="shared" si="947"/>
        <v>2.486432919818415</v>
      </c>
      <c r="X432" s="477">
        <f t="shared" si="948"/>
        <v>176.5</v>
      </c>
      <c r="Y432" s="478">
        <f t="shared" ref="Y432:AA432" si="981">H432*$E432/1000</f>
        <v>7.4659499999999994</v>
      </c>
      <c r="Z432" s="478">
        <f t="shared" si="981"/>
        <v>4.394849999999999</v>
      </c>
      <c r="AA432" s="478">
        <f t="shared" si="981"/>
        <v>49.508249999999997</v>
      </c>
      <c r="AB432" s="478">
        <f t="shared" ref="AB432:AF432" si="982">L432*$E432/1000</f>
        <v>5.6303499999999991</v>
      </c>
      <c r="AC432" s="478">
        <f t="shared" si="982"/>
        <v>42.730650000000004</v>
      </c>
      <c r="AD432" s="478">
        <f t="shared" si="982"/>
        <v>1.2355</v>
      </c>
      <c r="AE432" s="478">
        <f t="shared" si="982"/>
        <v>5.0302499999999997</v>
      </c>
      <c r="AF432" s="478">
        <f t="shared" si="982"/>
        <v>3.8124000000000002</v>
      </c>
      <c r="AG432" s="479">
        <f t="shared" si="951"/>
        <v>2.4363782270240901</v>
      </c>
      <c r="AH432" s="480"/>
      <c r="AI432" s="459">
        <f t="shared" si="952"/>
        <v>785.00384264602894</v>
      </c>
      <c r="AJ432" s="301"/>
      <c r="AK432" s="301"/>
    </row>
    <row r="433" spans="1:37" ht="12.75" hidden="1" customHeight="1">
      <c r="A433" s="447">
        <v>430</v>
      </c>
      <c r="B433" s="460">
        <v>12</v>
      </c>
      <c r="C433" s="483">
        <v>23</v>
      </c>
      <c r="D433" s="472">
        <f>測定日数!K27</f>
        <v>28</v>
      </c>
      <c r="E433" s="473">
        <f>mm!K27</f>
        <v>201.58565092019461</v>
      </c>
      <c r="F433" s="474">
        <f>pH!K27</f>
        <v>4.4225679482646996</v>
      </c>
      <c r="G433" s="474">
        <f>EC!K27</f>
        <v>6.1419390494236552</v>
      </c>
      <c r="H433" s="475">
        <f>'SO4'!K27</f>
        <v>42.222808071130601</v>
      </c>
      <c r="I433" s="475">
        <f>'NO3'!K27</f>
        <v>26.42348731566933</v>
      </c>
      <c r="J433" s="475">
        <f>Cl!K27</f>
        <v>255.06108219933779</v>
      </c>
      <c r="K433" s="475">
        <f>H!K27</f>
        <v>37.79480001934445</v>
      </c>
      <c r="L433" s="475">
        <f>'NH4'!K27</f>
        <v>24.198466974980249</v>
      </c>
      <c r="M433" s="475">
        <f>Na!K27</f>
        <v>237.05114307314224</v>
      </c>
      <c r="N433" s="475">
        <f>K!K27</f>
        <v>6.1159363751679487</v>
      </c>
      <c r="O433" s="475">
        <f>Mg!K27</f>
        <v>23.597798194706808</v>
      </c>
      <c r="P433" s="472">
        <f>Ca!K27</f>
        <v>8.447891836727619</v>
      </c>
      <c r="Q433" s="476">
        <f t="shared" si="941"/>
        <v>0.14655128588686789</v>
      </c>
      <c r="R433" s="473">
        <f t="shared" si="942"/>
        <v>365.93018565726834</v>
      </c>
      <c r="S433" s="475">
        <f t="shared" si="943"/>
        <v>369.25172650550371</v>
      </c>
      <c r="T433" s="475">
        <f t="shared" si="944"/>
        <v>366.0767369431552</v>
      </c>
      <c r="U433" s="475">
        <f t="shared" si="945"/>
        <v>0.45179849956645429</v>
      </c>
      <c r="V433" s="475">
        <f t="shared" si="946"/>
        <v>0.43177841198448241</v>
      </c>
      <c r="W433" s="472">
        <f t="shared" si="947"/>
        <v>-2.0488017674175723</v>
      </c>
      <c r="X433" s="477">
        <f t="shared" si="948"/>
        <v>201.58565092019461</v>
      </c>
      <c r="Y433" s="478">
        <f t="shared" ref="Y433:AA433" si="983">H433*$E433/1000</f>
        <v>8.5115122486973078</v>
      </c>
      <c r="Z433" s="478">
        <f t="shared" si="983"/>
        <v>5.326595890110708</v>
      </c>
      <c r="AA433" s="478">
        <f t="shared" si="983"/>
        <v>51.416654279562771</v>
      </c>
      <c r="AB433" s="478">
        <f t="shared" ref="AB433:AF433" si="984">L433*$E433/1000</f>
        <v>4.8780637164222265</v>
      </c>
      <c r="AC433" s="478">
        <f t="shared" si="984"/>
        <v>47.786108977775562</v>
      </c>
      <c r="AD433" s="478">
        <f t="shared" si="984"/>
        <v>1.2328850151747266</v>
      </c>
      <c r="AE433" s="478">
        <f t="shared" si="984"/>
        <v>4.7569775093633648</v>
      </c>
      <c r="AF433" s="478">
        <f t="shared" si="984"/>
        <v>1.7029737748101355</v>
      </c>
      <c r="AG433" s="479">
        <f t="shared" si="951"/>
        <v>7.618889363298134</v>
      </c>
      <c r="AH433" s="480"/>
      <c r="AI433" s="459">
        <f t="shared" si="952"/>
        <v>735.18191216277205</v>
      </c>
      <c r="AJ433" s="301"/>
      <c r="AK433" s="301"/>
    </row>
    <row r="434" spans="1:37" ht="12.75" hidden="1" customHeight="1">
      <c r="A434" s="447">
        <v>431</v>
      </c>
      <c r="B434" s="460">
        <v>12</v>
      </c>
      <c r="C434" s="483">
        <v>24</v>
      </c>
      <c r="D434" s="472">
        <f>測定日数!K28</f>
        <v>28</v>
      </c>
      <c r="E434" s="473">
        <f>mm!K28</f>
        <v>182.36791852323361</v>
      </c>
      <c r="F434" s="474">
        <f>pH!K28</f>
        <v>4.4447529811145685</v>
      </c>
      <c r="G434" s="474">
        <f>EC!K28</f>
        <v>5.8432984293193719</v>
      </c>
      <c r="H434" s="475">
        <f>'SO4'!K28</f>
        <v>39.275554581760446</v>
      </c>
      <c r="I434" s="475">
        <f>'NO3'!K28</f>
        <v>24.630661102062859</v>
      </c>
      <c r="J434" s="475">
        <f>Cl!K28</f>
        <v>260.47206571209841</v>
      </c>
      <c r="K434" s="475">
        <f>H!K28</f>
        <v>35.912614105097376</v>
      </c>
      <c r="L434" s="475">
        <f>'NH4'!K28</f>
        <v>20.798264860325897</v>
      </c>
      <c r="M434" s="475">
        <f>Na!K28</f>
        <v>239.55859099525023</v>
      </c>
      <c r="N434" s="475">
        <f>K!K28</f>
        <v>7.7556540485531791</v>
      </c>
      <c r="O434" s="475">
        <f>Mg!K28</f>
        <v>25.191936167309446</v>
      </c>
      <c r="P434" s="472">
        <f>Ca!K28</f>
        <v>8.0240914331894668</v>
      </c>
      <c r="Q434" s="476">
        <f t="shared" si="941"/>
        <v>0.15423206248541427</v>
      </c>
      <c r="R434" s="473">
        <f t="shared" si="942"/>
        <v>363.65383597768215</v>
      </c>
      <c r="S434" s="475">
        <f t="shared" si="943"/>
        <v>370.45717921022458</v>
      </c>
      <c r="T434" s="475">
        <f t="shared" si="944"/>
        <v>363.80806804016754</v>
      </c>
      <c r="U434" s="475">
        <f t="shared" si="945"/>
        <v>0.92674583159619428</v>
      </c>
      <c r="V434" s="475">
        <f t="shared" si="946"/>
        <v>0.90554621711377603</v>
      </c>
      <c r="W434" s="472">
        <f t="shared" si="947"/>
        <v>-0.17950412391025872</v>
      </c>
      <c r="X434" s="477">
        <f t="shared" si="948"/>
        <v>182.36791852323361</v>
      </c>
      <c r="Y434" s="478">
        <f t="shared" ref="Y434:AA434" si="985">H434*$E434/1000</f>
        <v>7.1626011379213033</v>
      </c>
      <c r="Z434" s="478">
        <f t="shared" si="985"/>
        <v>4.4918423970343788</v>
      </c>
      <c r="AA434" s="478">
        <f t="shared" si="985"/>
        <v>47.501748457362318</v>
      </c>
      <c r="AB434" s="478">
        <f t="shared" ref="AB434:AF434" si="986">L434*$E434/1000</f>
        <v>3.7929362714725459</v>
      </c>
      <c r="AC434" s="478">
        <f t="shared" si="986"/>
        <v>43.687801604162438</v>
      </c>
      <c r="AD434" s="478">
        <f t="shared" si="986"/>
        <v>1.414382485620933</v>
      </c>
      <c r="AE434" s="478">
        <f t="shared" si="986"/>
        <v>4.5942009624023914</v>
      </c>
      <c r="AF434" s="478">
        <f t="shared" si="986"/>
        <v>1.4633368527108734</v>
      </c>
      <c r="AG434" s="479">
        <f t="shared" si="951"/>
        <v>6.5493086830747291</v>
      </c>
      <c r="AH434" s="480"/>
      <c r="AI434" s="459">
        <f t="shared" si="952"/>
        <v>734.11101518790679</v>
      </c>
      <c r="AJ434" s="301"/>
      <c r="AK434" s="301"/>
    </row>
    <row r="435" spans="1:37" ht="12.75" hidden="1" customHeight="1">
      <c r="A435" s="447">
        <v>432</v>
      </c>
      <c r="B435" s="460">
        <v>12</v>
      </c>
      <c r="C435" s="483">
        <v>25</v>
      </c>
      <c r="D435" s="472">
        <f>測定日数!K29</f>
        <v>28</v>
      </c>
      <c r="E435" s="473">
        <f>mm!K29</f>
        <v>174.20382165605093</v>
      </c>
      <c r="F435" s="474">
        <f>pH!K29</f>
        <v>4.3099999999999996</v>
      </c>
      <c r="G435" s="474">
        <f>EC!K29</f>
        <v>6.45</v>
      </c>
      <c r="H435" s="475">
        <f>'SO4'!K29</f>
        <v>93.3</v>
      </c>
      <c r="I435" s="475">
        <f>'NO3'!K29</f>
        <v>32.4</v>
      </c>
      <c r="J435" s="475">
        <f>Cl!K29</f>
        <v>279.2</v>
      </c>
      <c r="K435" s="475">
        <f>H!K29</f>
        <v>48.977881936844675</v>
      </c>
      <c r="L435" s="475">
        <f>'NH4'!K29</f>
        <v>32.200000000000003</v>
      </c>
      <c r="M435" s="475">
        <f>Na!K29</f>
        <v>246.5</v>
      </c>
      <c r="N435" s="475">
        <f>K!K29</f>
        <v>7.1</v>
      </c>
      <c r="O435" s="475">
        <f>Mg!K29</f>
        <v>64.8</v>
      </c>
      <c r="P435" s="472">
        <f>Ca!K29</f>
        <v>27.4</v>
      </c>
      <c r="Q435" s="476">
        <f t="shared" si="941"/>
        <v>0.11308934408013277</v>
      </c>
      <c r="R435" s="473">
        <f t="shared" si="942"/>
        <v>498.2</v>
      </c>
      <c r="S435" s="475">
        <f t="shared" si="943"/>
        <v>519.17788193684464</v>
      </c>
      <c r="T435" s="475">
        <f t="shared" si="944"/>
        <v>498.31308934408014</v>
      </c>
      <c r="U435" s="475">
        <f t="shared" si="945"/>
        <v>2.0619557697586046</v>
      </c>
      <c r="V435" s="475">
        <f t="shared" si="946"/>
        <v>2.0506120625815192</v>
      </c>
      <c r="W435" s="472">
        <f t="shared" si="947"/>
        <v>11.399909440814948</v>
      </c>
      <c r="X435" s="477">
        <f t="shared" si="948"/>
        <v>174.20382165605093</v>
      </c>
      <c r="Y435" s="478">
        <f t="shared" ref="Y435:AA435" si="987">H435*$E435/1000</f>
        <v>16.253216560509554</v>
      </c>
      <c r="Z435" s="478">
        <f t="shared" si="987"/>
        <v>5.6442038216560508</v>
      </c>
      <c r="AA435" s="478">
        <f t="shared" si="987"/>
        <v>48.637707006369418</v>
      </c>
      <c r="AB435" s="478">
        <f t="shared" ref="AB435:AF435" si="988">L435*$E435/1000</f>
        <v>5.6093630573248401</v>
      </c>
      <c r="AC435" s="478">
        <f t="shared" si="988"/>
        <v>42.941242038216558</v>
      </c>
      <c r="AD435" s="478">
        <f t="shared" si="988"/>
        <v>1.2368471337579614</v>
      </c>
      <c r="AE435" s="478">
        <f t="shared" si="988"/>
        <v>11.288407643312102</v>
      </c>
      <c r="AF435" s="478">
        <f t="shared" si="988"/>
        <v>4.7731847133757954</v>
      </c>
      <c r="AG435" s="479">
        <f t="shared" si="951"/>
        <v>8.5321342100172082</v>
      </c>
      <c r="AH435" s="480"/>
      <c r="AI435" s="459">
        <f t="shared" si="952"/>
        <v>1017.3778819368447</v>
      </c>
      <c r="AJ435" s="301"/>
      <c r="AK435" s="301"/>
    </row>
    <row r="436" spans="1:37" ht="12.75" hidden="1" customHeight="1">
      <c r="A436" s="447">
        <v>433</v>
      </c>
      <c r="B436" s="460">
        <v>12</v>
      </c>
      <c r="C436" s="483">
        <v>26</v>
      </c>
      <c r="D436" s="472">
        <f>測定日数!K30</f>
        <v>28</v>
      </c>
      <c r="E436" s="473">
        <f>mm!K30</f>
        <v>43.252705283259075</v>
      </c>
      <c r="F436" s="474">
        <f>pH!K30</f>
        <v>4.4000000000000004</v>
      </c>
      <c r="G436" s="474">
        <f>EC!K30</f>
        <v>4.0999999999999996</v>
      </c>
      <c r="H436" s="475">
        <f>'SO4'!K30</f>
        <v>41.2</v>
      </c>
      <c r="I436" s="475">
        <f>'NO3'!K30</f>
        <v>36.6</v>
      </c>
      <c r="J436" s="475">
        <f>Cl!K30</f>
        <v>69.7</v>
      </c>
      <c r="K436" s="475">
        <f>H!K30</f>
        <v>39.810717055349699</v>
      </c>
      <c r="L436" s="475">
        <f>'NH4'!K30</f>
        <v>21.6</v>
      </c>
      <c r="M436" s="475">
        <f>Na!K30</f>
        <v>89.8</v>
      </c>
      <c r="N436" s="475">
        <f>K!K30</f>
        <v>5.2</v>
      </c>
      <c r="O436" s="475">
        <f>Mg!K30</f>
        <v>12.7</v>
      </c>
      <c r="P436" s="472">
        <f>Ca!K30</f>
        <v>10.6</v>
      </c>
      <c r="Q436" s="476">
        <f t="shared" si="941"/>
        <v>0.13913028833344368</v>
      </c>
      <c r="R436" s="473">
        <f t="shared" si="942"/>
        <v>188.7</v>
      </c>
      <c r="S436" s="475">
        <f t="shared" si="943"/>
        <v>203.01071705534966</v>
      </c>
      <c r="T436" s="475">
        <f t="shared" si="944"/>
        <v>188.83913028833342</v>
      </c>
      <c r="U436" s="475">
        <f t="shared" si="945"/>
        <v>3.6533892059245168</v>
      </c>
      <c r="V436" s="475">
        <f t="shared" si="946"/>
        <v>3.6165860119850048</v>
      </c>
      <c r="W436" s="472">
        <f t="shared" si="947"/>
        <v>-4.4064915685429131</v>
      </c>
      <c r="X436" s="477">
        <f t="shared" si="948"/>
        <v>43.252705283259075</v>
      </c>
      <c r="Y436" s="478">
        <f t="shared" ref="Y436:AA436" si="989">H436*$E436/1000</f>
        <v>1.7820114576702739</v>
      </c>
      <c r="Z436" s="478">
        <f t="shared" si="989"/>
        <v>1.5830490133672823</v>
      </c>
      <c r="AA436" s="478">
        <f t="shared" si="989"/>
        <v>3.0147135582431579</v>
      </c>
      <c r="AB436" s="478">
        <f t="shared" ref="AB436:AF436" si="990">L436*$E436/1000</f>
        <v>0.93425843411839604</v>
      </c>
      <c r="AC436" s="478">
        <f t="shared" si="990"/>
        <v>3.8840929344366648</v>
      </c>
      <c r="AD436" s="478">
        <f t="shared" si="990"/>
        <v>0.2249140674729472</v>
      </c>
      <c r="AE436" s="478">
        <f t="shared" si="990"/>
        <v>0.54930935709739026</v>
      </c>
      <c r="AF436" s="478">
        <f t="shared" si="990"/>
        <v>0.45847867600254621</v>
      </c>
      <c r="AG436" s="479">
        <f t="shared" si="951"/>
        <v>1.721921211910256</v>
      </c>
      <c r="AH436" s="480"/>
      <c r="AI436" s="459">
        <f t="shared" si="952"/>
        <v>391.71071705534962</v>
      </c>
      <c r="AJ436" s="301"/>
      <c r="AK436" s="301"/>
    </row>
    <row r="437" spans="1:37" ht="12.75" hidden="1" customHeight="1">
      <c r="A437" s="447">
        <v>434</v>
      </c>
      <c r="B437" s="460">
        <v>12</v>
      </c>
      <c r="C437" s="483">
        <v>27</v>
      </c>
      <c r="D437" s="472">
        <f>測定日数!K31</f>
        <v>28</v>
      </c>
      <c r="E437" s="473">
        <f>mm!K31</f>
        <v>22.611464968152866</v>
      </c>
      <c r="F437" s="474">
        <f>pH!K31</f>
        <v>4.4989101413017769</v>
      </c>
      <c r="G437" s="474">
        <f>EC!K31</f>
        <v>2.4649295774647886</v>
      </c>
      <c r="H437" s="475">
        <f>'SO4'!K31</f>
        <v>27.560563380281689</v>
      </c>
      <c r="I437" s="475">
        <f>'NO3'!K31</f>
        <v>30.29225352112676</v>
      </c>
      <c r="J437" s="475">
        <f>Cl!K31</f>
        <v>38.636619718309859</v>
      </c>
      <c r="K437" s="475">
        <f>H!K31</f>
        <v>31.70223337536553</v>
      </c>
      <c r="L437" s="475">
        <f>'NH4'!K31</f>
        <v>32.294366197183102</v>
      </c>
      <c r="M437" s="475">
        <f>Na!K31</f>
        <v>28.502816901408448</v>
      </c>
      <c r="N437" s="475">
        <f>K!K31</f>
        <v>2.3140845070422538</v>
      </c>
      <c r="O437" s="475">
        <f>Mg!K31</f>
        <v>4.6345070422535208</v>
      </c>
      <c r="P437" s="472">
        <f>Ca!K31</f>
        <v>11.509859154929579</v>
      </c>
      <c r="Q437" s="476">
        <f t="shared" si="941"/>
        <v>0.17471565731946118</v>
      </c>
      <c r="R437" s="473">
        <f t="shared" si="942"/>
        <v>124.05</v>
      </c>
      <c r="S437" s="475">
        <f t="shared" si="943"/>
        <v>127.10223337536553</v>
      </c>
      <c r="T437" s="475">
        <f t="shared" si="944"/>
        <v>124.22471565731946</v>
      </c>
      <c r="U437" s="475">
        <f t="shared" si="945"/>
        <v>1.2152921494445736</v>
      </c>
      <c r="V437" s="475">
        <f t="shared" si="946"/>
        <v>1.1449300320244782</v>
      </c>
      <c r="W437" s="472">
        <f t="shared" si="947"/>
        <v>3.5280118296450365</v>
      </c>
      <c r="X437" s="477">
        <f t="shared" si="948"/>
        <v>22.611464968152866</v>
      </c>
      <c r="Y437" s="478">
        <f t="shared" ref="Y437:AA437" si="991">H437*$E437/1000</f>
        <v>0.62318471337579617</v>
      </c>
      <c r="Z437" s="478">
        <f t="shared" si="991"/>
        <v>0.68495222929936306</v>
      </c>
      <c r="AA437" s="478">
        <f t="shared" si="991"/>
        <v>0.87363057324840754</v>
      </c>
      <c r="AB437" s="478">
        <f t="shared" ref="AB437:AF437" si="992">L437*$E437/1000</f>
        <v>0.73022292993630589</v>
      </c>
      <c r="AC437" s="478">
        <f t="shared" si="992"/>
        <v>0.64449044585987258</v>
      </c>
      <c r="AD437" s="478">
        <f t="shared" si="992"/>
        <v>5.2324840764331214E-2</v>
      </c>
      <c r="AE437" s="478">
        <f t="shared" si="992"/>
        <v>0.10479299363057323</v>
      </c>
      <c r="AF437" s="478">
        <f t="shared" si="992"/>
        <v>0.26025477707006373</v>
      </c>
      <c r="AG437" s="479">
        <f t="shared" si="951"/>
        <v>0.7168339393792843</v>
      </c>
      <c r="AH437" s="480"/>
      <c r="AI437" s="459">
        <f t="shared" si="952"/>
        <v>251.15223337536554</v>
      </c>
      <c r="AJ437" s="301"/>
      <c r="AK437" s="301"/>
    </row>
    <row r="438" spans="1:37" ht="12.75" hidden="1" customHeight="1">
      <c r="A438" s="447">
        <v>435</v>
      </c>
      <c r="B438" s="460">
        <v>12</v>
      </c>
      <c r="C438" s="483">
        <v>28</v>
      </c>
      <c r="D438" s="472">
        <f>測定日数!K32</f>
        <v>28</v>
      </c>
      <c r="E438" s="473">
        <f>mm!K32</f>
        <v>21.974522292993633</v>
      </c>
      <c r="F438" s="474">
        <f>pH!K32</f>
        <v>4.58</v>
      </c>
      <c r="G438" s="474">
        <f>EC!K32</f>
        <v>3.73</v>
      </c>
      <c r="H438" s="475">
        <f>'SO4'!K32</f>
        <v>41.5</v>
      </c>
      <c r="I438" s="475">
        <f>'NO3'!K32</f>
        <v>39.64</v>
      </c>
      <c r="J438" s="475">
        <f>Cl!K32</f>
        <v>62.38</v>
      </c>
      <c r="K438" s="475">
        <f>H!K32</f>
        <v>26.302679918953825</v>
      </c>
      <c r="L438" s="475">
        <f>'NH4'!K32</f>
        <v>47.85</v>
      </c>
      <c r="M438" s="475">
        <f>Na!K32</f>
        <v>57.78</v>
      </c>
      <c r="N438" s="475">
        <f>K!K32</f>
        <v>4.62</v>
      </c>
      <c r="O438" s="475">
        <f>Mg!K32</f>
        <v>10.805</v>
      </c>
      <c r="P438" s="472">
        <f>Ca!K32</f>
        <v>24.2</v>
      </c>
      <c r="Q438" s="476">
        <f t="shared" si="941"/>
        <v>0.21058221290525647</v>
      </c>
      <c r="R438" s="473">
        <f t="shared" si="942"/>
        <v>185.02</v>
      </c>
      <c r="S438" s="475">
        <f t="shared" si="943"/>
        <v>206.56267991895382</v>
      </c>
      <c r="T438" s="475">
        <f t="shared" si="944"/>
        <v>185.23058221290526</v>
      </c>
      <c r="U438" s="475">
        <f t="shared" si="945"/>
        <v>5.5014383995258713</v>
      </c>
      <c r="V438" s="475">
        <f t="shared" si="946"/>
        <v>5.4447331712583615</v>
      </c>
      <c r="W438" s="472">
        <f t="shared" si="947"/>
        <v>-4.2928427626499746</v>
      </c>
      <c r="X438" s="477">
        <f t="shared" si="948"/>
        <v>21.974522292993633</v>
      </c>
      <c r="Y438" s="478">
        <f t="shared" ref="Y438:AA438" si="993">H438*$E438/1000</f>
        <v>0.91194267515923577</v>
      </c>
      <c r="Z438" s="478">
        <f t="shared" si="993"/>
        <v>0.87107006369426765</v>
      </c>
      <c r="AA438" s="478">
        <f t="shared" si="993"/>
        <v>1.3707707006369427</v>
      </c>
      <c r="AB438" s="478">
        <f t="shared" ref="AB438:AF438" si="994">L438*$E438/1000</f>
        <v>1.0514808917197453</v>
      </c>
      <c r="AC438" s="478">
        <f t="shared" si="994"/>
        <v>1.2696878980891722</v>
      </c>
      <c r="AD438" s="478">
        <f t="shared" si="994"/>
        <v>0.10152229299363058</v>
      </c>
      <c r="AE438" s="478">
        <f t="shared" si="994"/>
        <v>0.23743471337579622</v>
      </c>
      <c r="AF438" s="478">
        <f t="shared" si="994"/>
        <v>0.53178343949044582</v>
      </c>
      <c r="AG438" s="479">
        <f t="shared" si="951"/>
        <v>0.57798882624452674</v>
      </c>
      <c r="AH438" s="480"/>
      <c r="AI438" s="459">
        <f t="shared" si="952"/>
        <v>391.58267991895383</v>
      </c>
      <c r="AJ438" s="301"/>
      <c r="AK438" s="301"/>
    </row>
    <row r="439" spans="1:37" ht="12.75" hidden="1" customHeight="1">
      <c r="A439" s="447">
        <v>436</v>
      </c>
      <c r="B439" s="460">
        <v>12</v>
      </c>
      <c r="C439" s="483">
        <v>29</v>
      </c>
      <c r="D439" s="472">
        <f>測定日数!K33</f>
        <v>28</v>
      </c>
      <c r="E439" s="473">
        <f>mm!K33</f>
        <v>22.537004615629478</v>
      </c>
      <c r="F439" s="474">
        <f>pH!K33</f>
        <v>4.6649970918291128</v>
      </c>
      <c r="G439" s="474">
        <f>EC!K33</f>
        <v>3.0013276836158189</v>
      </c>
      <c r="H439" s="475">
        <f>'SO4'!K33</f>
        <v>28.456202632300197</v>
      </c>
      <c r="I439" s="475">
        <f>'NO3'!K33</f>
        <v>38.673140927698014</v>
      </c>
      <c r="J439" s="475">
        <f>Cl!K33</f>
        <v>34.741778425888292</v>
      </c>
      <c r="K439" s="475">
        <f>H!K33</f>
        <v>21.627330060112044</v>
      </c>
      <c r="L439" s="475">
        <f>'NH4'!K33</f>
        <v>39.325979931602092</v>
      </c>
      <c r="M439" s="475">
        <f>Na!K33</f>
        <v>21.321719068595982</v>
      </c>
      <c r="N439" s="475">
        <f>K!K33</f>
        <v>1.8081624691143956</v>
      </c>
      <c r="O439" s="475">
        <f>Mg!K33</f>
        <v>3.9058612912975743</v>
      </c>
      <c r="P439" s="472">
        <f>Ca!K33</f>
        <v>8.122314692648601</v>
      </c>
      <c r="Q439" s="476">
        <f t="shared" si="941"/>
        <v>0.25610542435321082</v>
      </c>
      <c r="R439" s="473">
        <f t="shared" si="942"/>
        <v>130.32732461818671</v>
      </c>
      <c r="S439" s="475">
        <f t="shared" si="943"/>
        <v>108.13954349731685</v>
      </c>
      <c r="T439" s="475">
        <f t="shared" si="944"/>
        <v>130.5834300425399</v>
      </c>
      <c r="U439" s="475">
        <f t="shared" si="945"/>
        <v>-9.3043454196425337</v>
      </c>
      <c r="V439" s="475">
        <f t="shared" si="946"/>
        <v>-9.4016450165722567</v>
      </c>
      <c r="W439" s="472">
        <f t="shared" si="947"/>
        <v>-13.205007912600903</v>
      </c>
      <c r="X439" s="477">
        <f t="shared" si="948"/>
        <v>22.537004615629478</v>
      </c>
      <c r="Y439" s="478">
        <f t="shared" ref="Y439:AA439" si="995">H439*$E439/1000</f>
        <v>0.64131757006743728</v>
      </c>
      <c r="Z439" s="478">
        <f t="shared" si="995"/>
        <v>0.87157675558841941</v>
      </c>
      <c r="AA439" s="478">
        <f t="shared" si="995"/>
        <v>0.78297562073942106</v>
      </c>
      <c r="AB439" s="478">
        <f t="shared" ref="AB439:AF439" si="996">L439*$E439/1000</f>
        <v>0.8862897912326686</v>
      </c>
      <c r="AC439" s="478">
        <f t="shared" si="996"/>
        <v>0.4805276810621027</v>
      </c>
      <c r="AD439" s="478">
        <f t="shared" si="996"/>
        <v>4.0750565912239127E-2</v>
      </c>
      <c r="AE439" s="478">
        <f t="shared" si="996"/>
        <v>8.8026413949981938E-2</v>
      </c>
      <c r="AF439" s="478">
        <f t="shared" si="996"/>
        <v>0.18305264371781663</v>
      </c>
      <c r="AG439" s="479">
        <f t="shared" si="951"/>
        <v>0.4874152373884873</v>
      </c>
      <c r="AH439" s="480"/>
      <c r="AI439" s="459">
        <f t="shared" si="952"/>
        <v>238.46686811550356</v>
      </c>
      <c r="AJ439" s="301"/>
      <c r="AK439" s="301"/>
    </row>
    <row r="440" spans="1:37" ht="12.75" hidden="1" customHeight="1">
      <c r="A440" s="447">
        <v>437</v>
      </c>
      <c r="B440" s="460">
        <v>12</v>
      </c>
      <c r="C440" s="483">
        <v>30</v>
      </c>
      <c r="D440" s="472">
        <f>測定日数!K34</f>
        <v>28</v>
      </c>
      <c r="E440" s="473">
        <f>mm!K34</f>
        <v>29.713375796178344</v>
      </c>
      <c r="F440" s="474">
        <f>pH!K34</f>
        <v>4.3600000000000003</v>
      </c>
      <c r="G440" s="474">
        <f>EC!K34</f>
        <v>3.28</v>
      </c>
      <c r="H440" s="475">
        <f>'SO4'!K34</f>
        <v>30.22</v>
      </c>
      <c r="I440" s="475">
        <f>'NO3'!K34</f>
        <v>36.590000000000003</v>
      </c>
      <c r="J440" s="475">
        <f>Cl!K34</f>
        <v>40</v>
      </c>
      <c r="K440" s="475">
        <f>H!K34</f>
        <v>43.651583224016569</v>
      </c>
      <c r="L440" s="475">
        <f>'NH4'!K34</f>
        <v>37.909999999999997</v>
      </c>
      <c r="M440" s="475">
        <f>Na!K34</f>
        <v>34.94</v>
      </c>
      <c r="N440" s="475">
        <f>K!K34</f>
        <v>1.69</v>
      </c>
      <c r="O440" s="475">
        <f>Mg!K34</f>
        <v>5.01</v>
      </c>
      <c r="P440" s="472">
        <f>Ca!K34</f>
        <v>7.74</v>
      </c>
      <c r="Q440" s="476">
        <f t="shared" si="941"/>
        <v>0.12688833104281369</v>
      </c>
      <c r="R440" s="473">
        <f t="shared" si="942"/>
        <v>137.03</v>
      </c>
      <c r="S440" s="475">
        <f t="shared" si="943"/>
        <v>143.69158322401657</v>
      </c>
      <c r="T440" s="475">
        <f t="shared" si="944"/>
        <v>137.15688833104281</v>
      </c>
      <c r="U440" s="475">
        <f t="shared" si="945"/>
        <v>2.3730213927657307</v>
      </c>
      <c r="V440" s="475">
        <f t="shared" si="946"/>
        <v>2.3267689002511291</v>
      </c>
      <c r="W440" s="472">
        <f t="shared" si="947"/>
        <v>-1.4079510007926401</v>
      </c>
      <c r="X440" s="477">
        <f t="shared" si="948"/>
        <v>29.713375796178344</v>
      </c>
      <c r="Y440" s="478">
        <f t="shared" ref="Y440:AA440" si="997">H440*$E440/1000</f>
        <v>0.89793821656050954</v>
      </c>
      <c r="Z440" s="478">
        <f t="shared" si="997"/>
        <v>1.0872124203821656</v>
      </c>
      <c r="AA440" s="478">
        <f t="shared" si="997"/>
        <v>1.1885350318471337</v>
      </c>
      <c r="AB440" s="478">
        <f t="shared" ref="AB440:AF440" si="998">L440*$E440/1000</f>
        <v>1.1264340764331209</v>
      </c>
      <c r="AC440" s="478">
        <f t="shared" si="998"/>
        <v>1.0381853503184713</v>
      </c>
      <c r="AD440" s="478">
        <f t="shared" si="998"/>
        <v>5.0215605095541398E-2</v>
      </c>
      <c r="AE440" s="478">
        <f t="shared" si="998"/>
        <v>0.1488640127388535</v>
      </c>
      <c r="AF440" s="478">
        <f t="shared" si="998"/>
        <v>0.22998152866242039</v>
      </c>
      <c r="AG440" s="479">
        <f t="shared" si="951"/>
        <v>1.2970358964333586</v>
      </c>
      <c r="AH440" s="480"/>
      <c r="AI440" s="459">
        <f t="shared" si="952"/>
        <v>280.72158322401657</v>
      </c>
      <c r="AJ440" s="301"/>
      <c r="AK440" s="301"/>
    </row>
    <row r="441" spans="1:37" ht="12.75" hidden="1" customHeight="1">
      <c r="A441" s="447">
        <v>438</v>
      </c>
      <c r="B441" s="460">
        <v>12</v>
      </c>
      <c r="C441" s="483">
        <v>31</v>
      </c>
      <c r="D441" s="472">
        <f>測定日数!K35</f>
        <v>28</v>
      </c>
      <c r="E441" s="473">
        <f>mm!K35</f>
        <v>37.733333333333334</v>
      </c>
      <c r="F441" s="474">
        <f>pH!K35</f>
        <v>4.4000000000000004</v>
      </c>
      <c r="G441" s="474">
        <f>EC!K35</f>
        <v>4.4000000000000004</v>
      </c>
      <c r="H441" s="475">
        <f>'SO4'!K35</f>
        <v>28.8</v>
      </c>
      <c r="I441" s="475">
        <f>'NO3'!K35</f>
        <v>29.6</v>
      </c>
      <c r="J441" s="475">
        <f>Cl!K35</f>
        <v>100.8</v>
      </c>
      <c r="K441" s="475">
        <f>H!K35</f>
        <v>39.810717055349699</v>
      </c>
      <c r="L441" s="475">
        <f>'NH4'!K35</f>
        <v>17.600000000000001</v>
      </c>
      <c r="M441" s="475">
        <f>Na!K35</f>
        <v>82.4</v>
      </c>
      <c r="N441" s="475">
        <f>K!K35</f>
        <v>3.5</v>
      </c>
      <c r="O441" s="475">
        <f>Mg!K35</f>
        <v>10.199999999999999</v>
      </c>
      <c r="P441" s="472">
        <f>Ca!K35</f>
        <v>6.3</v>
      </c>
      <c r="Q441" s="476">
        <f t="shared" si="941"/>
        <v>0.13913028833344368</v>
      </c>
      <c r="R441" s="473">
        <f t="shared" si="942"/>
        <v>188</v>
      </c>
      <c r="S441" s="475">
        <f t="shared" si="943"/>
        <v>176.3107170553497</v>
      </c>
      <c r="T441" s="475">
        <f t="shared" si="944"/>
        <v>188.13913028833343</v>
      </c>
      <c r="U441" s="475">
        <f t="shared" si="945"/>
        <v>-3.2086025465109635</v>
      </c>
      <c r="V441" s="475">
        <f t="shared" si="946"/>
        <v>-3.2455530765607143</v>
      </c>
      <c r="W441" s="472">
        <f t="shared" si="947"/>
        <v>-10.196787005818111</v>
      </c>
      <c r="X441" s="477">
        <f t="shared" si="948"/>
        <v>37.733333333333334</v>
      </c>
      <c r="Y441" s="478">
        <f t="shared" ref="Y441:AA441" si="999">H441*$E441/1000</f>
        <v>1.0867200000000001</v>
      </c>
      <c r="Z441" s="478">
        <f t="shared" si="999"/>
        <v>1.1169066666666667</v>
      </c>
      <c r="AA441" s="478">
        <f t="shared" si="999"/>
        <v>3.8035199999999998</v>
      </c>
      <c r="AB441" s="478">
        <f t="shared" ref="AB441:AF441" si="1000">L441*$E441/1000</f>
        <v>0.66410666666666673</v>
      </c>
      <c r="AC441" s="478">
        <f t="shared" si="1000"/>
        <v>3.1092266666666668</v>
      </c>
      <c r="AD441" s="478">
        <f t="shared" si="1000"/>
        <v>0.13206666666666667</v>
      </c>
      <c r="AE441" s="478">
        <f t="shared" si="1000"/>
        <v>0.38488</v>
      </c>
      <c r="AF441" s="478">
        <f t="shared" si="1000"/>
        <v>0.23771999999999999</v>
      </c>
      <c r="AG441" s="479">
        <f t="shared" si="951"/>
        <v>1.5021910568885286</v>
      </c>
      <c r="AH441" s="480"/>
      <c r="AI441" s="459">
        <f t="shared" si="952"/>
        <v>364.3107170553497</v>
      </c>
      <c r="AJ441" s="301"/>
      <c r="AK441" s="301"/>
    </row>
    <row r="442" spans="1:37" ht="12.75" hidden="1" customHeight="1">
      <c r="A442" s="447">
        <v>439</v>
      </c>
      <c r="B442" s="460">
        <v>12</v>
      </c>
      <c r="C442" s="483">
        <v>32</v>
      </c>
      <c r="D442" s="472">
        <f>測定日数!K36</f>
        <v>28</v>
      </c>
      <c r="E442" s="473">
        <f>mm!K36</f>
        <v>24.840764331210188</v>
      </c>
      <c r="F442" s="474">
        <f>pH!K36</f>
        <v>4.4639711644840432</v>
      </c>
      <c r="G442" s="474">
        <f>EC!K36</f>
        <v>2.6776153846153847</v>
      </c>
      <c r="H442" s="475">
        <f>'SO4'!K36</f>
        <v>22.910384615384615</v>
      </c>
      <c r="I442" s="475">
        <f>'NO3'!K36</f>
        <v>33.647641025641029</v>
      </c>
      <c r="J442" s="475">
        <f>Cl!K36</f>
        <v>30.147435897435898</v>
      </c>
      <c r="K442" s="475">
        <f>H!K36</f>
        <v>34.358075960942124</v>
      </c>
      <c r="L442" s="475">
        <f>'NH4'!K36</f>
        <v>29.067115384615384</v>
      </c>
      <c r="M442" s="475">
        <f>Na!K36</f>
        <v>28.341538461538462</v>
      </c>
      <c r="N442" s="475">
        <f>K!K36</f>
        <v>0.51534615384615379</v>
      </c>
      <c r="O442" s="475">
        <f>Mg!K36</f>
        <v>3.8601794871794866</v>
      </c>
      <c r="P442" s="472">
        <f>Ca!K36</f>
        <v>7.6301538461538465</v>
      </c>
      <c r="Q442" s="476">
        <f t="shared" si="941"/>
        <v>0.16121032356318438</v>
      </c>
      <c r="R442" s="473">
        <f t="shared" si="942"/>
        <v>109.61584615384616</v>
      </c>
      <c r="S442" s="475">
        <f t="shared" si="943"/>
        <v>115.26274262760877</v>
      </c>
      <c r="T442" s="475">
        <f t="shared" si="944"/>
        <v>109.77705647740935</v>
      </c>
      <c r="U442" s="475">
        <f t="shared" si="945"/>
        <v>2.5110867621329951</v>
      </c>
      <c r="V442" s="475">
        <f t="shared" si="946"/>
        <v>2.4376515496440927</v>
      </c>
      <c r="W442" s="472">
        <f t="shared" si="947"/>
        <v>-2.8246942453704125</v>
      </c>
      <c r="X442" s="477">
        <f t="shared" si="948"/>
        <v>24.840764331210188</v>
      </c>
      <c r="Y442" s="478">
        <f t="shared" ref="Y442:AA442" si="1001">H442*$E442/1000</f>
        <v>0.56911146496815279</v>
      </c>
      <c r="Z442" s="478">
        <f t="shared" si="1001"/>
        <v>0.83583312101910823</v>
      </c>
      <c r="AA442" s="478">
        <f t="shared" si="1001"/>
        <v>0.74888535031847125</v>
      </c>
      <c r="AB442" s="478">
        <f t="shared" ref="AB442:AF442" si="1002">L442*$E442/1000</f>
        <v>0.7220493630573247</v>
      </c>
      <c r="AC442" s="478">
        <f t="shared" si="1002"/>
        <v>0.7040254777070063</v>
      </c>
      <c r="AD442" s="478">
        <f t="shared" si="1002"/>
        <v>1.2801592356687895E-2</v>
      </c>
      <c r="AE442" s="478">
        <f t="shared" si="1002"/>
        <v>9.5889808917197422E-2</v>
      </c>
      <c r="AF442" s="478">
        <f t="shared" si="1002"/>
        <v>0.1895388535031847</v>
      </c>
      <c r="AG442" s="479">
        <f t="shared" si="951"/>
        <v>0.85348086781958132</v>
      </c>
      <c r="AH442" s="480"/>
      <c r="AI442" s="459">
        <f t="shared" si="952"/>
        <v>224.87858878145494</v>
      </c>
      <c r="AJ442" s="301"/>
      <c r="AK442" s="301"/>
    </row>
    <row r="443" spans="1:37" ht="12.75" hidden="1" customHeight="1">
      <c r="A443" s="447">
        <v>440</v>
      </c>
      <c r="B443" s="460">
        <v>12</v>
      </c>
      <c r="C443" s="483">
        <v>33</v>
      </c>
      <c r="D443" s="472">
        <f>測定日数!K37</f>
        <v>28</v>
      </c>
      <c r="E443" s="473">
        <f>mm!K37</f>
        <v>27.388535031847134</v>
      </c>
      <c r="F443" s="474">
        <f>pH!K37</f>
        <v>4.6377148456102377</v>
      </c>
      <c r="G443" s="474">
        <f>EC!K37</f>
        <v>2.9858139534883721</v>
      </c>
      <c r="H443" s="475">
        <f>'SO4'!K37</f>
        <v>34.49467145049848</v>
      </c>
      <c r="I443" s="475">
        <f>'NO3'!K37</f>
        <v>39.161201902952996</v>
      </c>
      <c r="J443" s="475">
        <f>Cl!K37</f>
        <v>52.698987654142819</v>
      </c>
      <c r="K443" s="475">
        <f>H!K37</f>
        <v>23.029534224626726</v>
      </c>
      <c r="L443" s="475">
        <f>'NH4'!K37</f>
        <v>55.060289269889402</v>
      </c>
      <c r="M443" s="475">
        <f>Na!K37</f>
        <v>34.803807519953068</v>
      </c>
      <c r="N443" s="475">
        <f>K!K37</f>
        <v>1.2764585591126409</v>
      </c>
      <c r="O443" s="475">
        <f>Mg!K37</f>
        <v>5.0764480359971529</v>
      </c>
      <c r="P443" s="472">
        <f>Ca!K37</f>
        <v>12.691477510096087</v>
      </c>
      <c r="Q443" s="476">
        <f t="shared" si="941"/>
        <v>0.2405118787313088</v>
      </c>
      <c r="R443" s="473">
        <f t="shared" si="942"/>
        <v>160.8495324580928</v>
      </c>
      <c r="S443" s="475">
        <f t="shared" si="943"/>
        <v>149.70594066576831</v>
      </c>
      <c r="T443" s="475">
        <f t="shared" si="944"/>
        <v>161.09004433682409</v>
      </c>
      <c r="U443" s="475">
        <f t="shared" si="945"/>
        <v>-3.5882773793138099</v>
      </c>
      <c r="V443" s="475">
        <f t="shared" si="946"/>
        <v>-3.6628863371451943</v>
      </c>
      <c r="W443" s="472">
        <f t="shared" si="947"/>
        <v>-2.6138494583897809</v>
      </c>
      <c r="X443" s="477">
        <f t="shared" si="948"/>
        <v>27.388535031847134</v>
      </c>
      <c r="Y443" s="478">
        <f t="shared" ref="Y443:AA443" si="1003">H443*$E443/1000</f>
        <v>0.94475851743403483</v>
      </c>
      <c r="Z443" s="478">
        <f t="shared" si="1003"/>
        <v>1.0725679502082666</v>
      </c>
      <c r="AA443" s="478">
        <f t="shared" si="1003"/>
        <v>1.4433480695083702</v>
      </c>
      <c r="AB443" s="478">
        <f t="shared" ref="AB443:AF443" si="1004">L443*$E443/1000</f>
        <v>1.5080206615320029</v>
      </c>
      <c r="AC443" s="478">
        <f t="shared" si="1004"/>
        <v>0.95322530150189932</v>
      </c>
      <c r="AD443" s="478">
        <f t="shared" si="1004"/>
        <v>3.4960329962957677E-2</v>
      </c>
      <c r="AE443" s="478">
        <f t="shared" si="1004"/>
        <v>0.13903647487125961</v>
      </c>
      <c r="AF443" s="478">
        <f t="shared" si="1004"/>
        <v>0.34760097639116672</v>
      </c>
      <c r="AG443" s="479">
        <f t="shared" si="951"/>
        <v>0.63074520487831165</v>
      </c>
      <c r="AH443" s="480"/>
      <c r="AI443" s="459">
        <f t="shared" si="952"/>
        <v>310.55547312386113</v>
      </c>
      <c r="AJ443" s="301"/>
      <c r="AK443" s="301"/>
    </row>
    <row r="444" spans="1:37" ht="12.75" hidden="1" customHeight="1">
      <c r="A444" s="447">
        <v>441</v>
      </c>
      <c r="B444" s="460">
        <v>12</v>
      </c>
      <c r="C444" s="483">
        <v>34</v>
      </c>
      <c r="D444" s="472">
        <f>測定日数!K38</f>
        <v>28</v>
      </c>
      <c r="E444" s="473">
        <f>mm!K38</f>
        <v>57.797581158497771</v>
      </c>
      <c r="F444" s="474">
        <f>pH!K38</f>
        <v>4.41</v>
      </c>
      <c r="G444" s="474">
        <f>EC!K38</f>
        <v>2.3199999999999998</v>
      </c>
      <c r="H444" s="475">
        <f>'SO4'!K38</f>
        <v>18.600000000000001</v>
      </c>
      <c r="I444" s="475">
        <f>'NO3'!K38</f>
        <v>20.100000000000001</v>
      </c>
      <c r="J444" s="475">
        <f>Cl!K38</f>
        <v>22.6</v>
      </c>
      <c r="K444" s="475">
        <f>H!K38</f>
        <v>38.904514499428053</v>
      </c>
      <c r="L444" s="475">
        <f>'NH4'!K38</f>
        <v>8.35</v>
      </c>
      <c r="M444" s="475">
        <f>Na!K38</f>
        <v>17</v>
      </c>
      <c r="N444" s="475">
        <f>K!K38</f>
        <v>1.1100000000000001</v>
      </c>
      <c r="O444" s="475">
        <f>Mg!K38</f>
        <v>2.3199999999999998</v>
      </c>
      <c r="P444" s="472">
        <f>Ca!K38</f>
        <v>2.93</v>
      </c>
      <c r="Q444" s="476">
        <f t="shared" si="941"/>
        <v>0.1423710490656136</v>
      </c>
      <c r="R444" s="473">
        <f t="shared" si="942"/>
        <v>79.900000000000006</v>
      </c>
      <c r="S444" s="475">
        <f t="shared" si="943"/>
        <v>75.864514499428054</v>
      </c>
      <c r="T444" s="475">
        <f t="shared" si="944"/>
        <v>80.042371049065622</v>
      </c>
      <c r="U444" s="475">
        <f t="shared" si="945"/>
        <v>-2.5907604909504398</v>
      </c>
      <c r="V444" s="475">
        <f t="shared" si="946"/>
        <v>-2.6797126598607326</v>
      </c>
      <c r="W444" s="472">
        <f t="shared" si="947"/>
        <v>-2.9117168685981332</v>
      </c>
      <c r="X444" s="477">
        <f t="shared" si="948"/>
        <v>57.797581158497771</v>
      </c>
      <c r="Y444" s="478">
        <f t="shared" ref="Y444:AA444" si="1005">H444*$E444/1000</f>
        <v>1.0750350095480588</v>
      </c>
      <c r="Z444" s="478">
        <f t="shared" si="1005"/>
        <v>1.1617313812858054</v>
      </c>
      <c r="AA444" s="478">
        <f t="shared" si="1005"/>
        <v>1.3062253341820496</v>
      </c>
      <c r="AB444" s="478">
        <f t="shared" ref="AB444:AF444" si="1006">L444*$E444/1000</f>
        <v>0.48260980267345638</v>
      </c>
      <c r="AC444" s="478">
        <f t="shared" si="1006"/>
        <v>0.9825588796944621</v>
      </c>
      <c r="AD444" s="478">
        <f t="shared" si="1006"/>
        <v>6.4155315085932529E-2</v>
      </c>
      <c r="AE444" s="478">
        <f t="shared" si="1006"/>
        <v>0.13409038828771483</v>
      </c>
      <c r="AF444" s="478">
        <f t="shared" si="1006"/>
        <v>0.16934691279439845</v>
      </c>
      <c r="AG444" s="479">
        <f t="shared" si="951"/>
        <v>2.2485868342126465</v>
      </c>
      <c r="AH444" s="480"/>
      <c r="AI444" s="459">
        <f t="shared" si="952"/>
        <v>155.76451449942806</v>
      </c>
      <c r="AJ444" s="301"/>
      <c r="AK444" s="301"/>
    </row>
    <row r="445" spans="1:37" ht="12.75" customHeight="1">
      <c r="A445" s="447">
        <v>442</v>
      </c>
      <c r="B445" s="460">
        <v>12</v>
      </c>
      <c r="C445" s="483">
        <v>35</v>
      </c>
      <c r="D445" s="472">
        <f>測定日数!K39</f>
        <v>28</v>
      </c>
      <c r="E445" s="473">
        <f>mm!K39</f>
        <v>15.581465416280619</v>
      </c>
      <c r="F445" s="474">
        <f>pH!K39</f>
        <v>4.5455973692549332</v>
      </c>
      <c r="G445" s="474">
        <f>EC!K39</f>
        <v>3.1986380832282473</v>
      </c>
      <c r="H445" s="475">
        <f>'SO4'!K39</f>
        <v>39.065135532121971</v>
      </c>
      <c r="I445" s="475">
        <f>'NO3'!K39</f>
        <v>38.462256950339331</v>
      </c>
      <c r="J445" s="475">
        <f>Cl!K39</f>
        <v>36.117939450978859</v>
      </c>
      <c r="K445" s="475">
        <f>H!K39</f>
        <v>28.470994060926301</v>
      </c>
      <c r="L445" s="475">
        <f>'NH4'!K39</f>
        <v>54.233849251907628</v>
      </c>
      <c r="M445" s="475">
        <f>Na!K39</f>
        <v>29.529841255028082</v>
      </c>
      <c r="N445" s="475">
        <f>K!K39</f>
        <v>1.8303340402756858</v>
      </c>
      <c r="O445" s="475">
        <f>Mg!K39</f>
        <v>5.6333239650958218</v>
      </c>
      <c r="P445" s="472">
        <f>Ca!K39</f>
        <v>15.804598047285941</v>
      </c>
      <c r="Q445" s="476">
        <f t="shared" si="941"/>
        <v>0.19454454350343606</v>
      </c>
      <c r="R445" s="473">
        <f t="shared" si="942"/>
        <v>152.71046746556215</v>
      </c>
      <c r="S445" s="475">
        <f t="shared" si="943"/>
        <v>156.94086263290123</v>
      </c>
      <c r="T445" s="475">
        <f t="shared" si="944"/>
        <v>152.90501200906556</v>
      </c>
      <c r="U445" s="475">
        <f t="shared" si="945"/>
        <v>1.3661802020982423</v>
      </c>
      <c r="V445" s="475">
        <f t="shared" si="946"/>
        <v>1.3025348904513183</v>
      </c>
      <c r="W445" s="472">
        <f t="shared" si="947"/>
        <v>-3.5327761676692173</v>
      </c>
      <c r="X445" s="477">
        <f t="shared" si="948"/>
        <v>15.581465416280619</v>
      </c>
      <c r="Y445" s="478">
        <f t="shared" ref="Y445:AA445" si="1007">H445*$E445/1000</f>
        <v>0.60869205827607364</v>
      </c>
      <c r="Z445" s="478">
        <f t="shared" si="1007"/>
        <v>0.59929832650381121</v>
      </c>
      <c r="AA445" s="478">
        <f t="shared" si="1007"/>
        <v>0.5627704244627445</v>
      </c>
      <c r="AB445" s="478">
        <f t="shared" ref="AB445:AF445" si="1008">L445*$E445/1000</f>
        <v>0.8450428465103752</v>
      </c>
      <c r="AC445" s="478">
        <f t="shared" si="1008"/>
        <v>0.46011820026347672</v>
      </c>
      <c r="AD445" s="478">
        <f t="shared" si="1008"/>
        <v>2.8519286548796773E-2</v>
      </c>
      <c r="AE445" s="478">
        <f t="shared" si="1008"/>
        <v>8.777544254084535E-2</v>
      </c>
      <c r="AF445" s="478">
        <f t="shared" si="1008"/>
        <v>0.24625879789200208</v>
      </c>
      <c r="AG445" s="479">
        <f t="shared" si="951"/>
        <v>0.44361980932745404</v>
      </c>
      <c r="AH445" s="480"/>
      <c r="AI445" s="459">
        <f t="shared" si="952"/>
        <v>309.6513300984634</v>
      </c>
      <c r="AJ445" s="301"/>
      <c r="AK445" s="301"/>
    </row>
    <row r="446" spans="1:37" ht="12.75" hidden="1" customHeight="1">
      <c r="A446" s="447">
        <v>443</v>
      </c>
      <c r="B446" s="460">
        <v>12</v>
      </c>
      <c r="C446" s="483">
        <v>36</v>
      </c>
      <c r="D446" s="461">
        <f>測定日数!K40</f>
        <v>0</v>
      </c>
      <c r="E446" s="484"/>
      <c r="F446" s="463"/>
      <c r="G446" s="463"/>
      <c r="H446" s="460"/>
      <c r="I446" s="460"/>
      <c r="J446" s="460"/>
      <c r="K446" s="460"/>
      <c r="L446" s="460"/>
      <c r="M446" s="460"/>
      <c r="N446" s="460"/>
      <c r="O446" s="460"/>
      <c r="P446" s="483"/>
      <c r="Q446" s="485"/>
      <c r="R446" s="486"/>
      <c r="S446" s="460"/>
      <c r="T446" s="460"/>
      <c r="U446" s="460"/>
      <c r="V446" s="460"/>
      <c r="W446" s="483"/>
      <c r="X446" s="487"/>
      <c r="Y446" s="488"/>
      <c r="Z446" s="488"/>
      <c r="AA446" s="488"/>
      <c r="AB446" s="488"/>
      <c r="AC446" s="488"/>
      <c r="AD446" s="488"/>
      <c r="AE446" s="488"/>
      <c r="AF446" s="488"/>
      <c r="AG446" s="483"/>
      <c r="AH446" s="489"/>
      <c r="AI446" s="301"/>
      <c r="AJ446" s="301"/>
      <c r="AK446" s="301"/>
    </row>
    <row r="447" spans="1:37" ht="12.75" hidden="1" customHeight="1">
      <c r="A447" s="447">
        <v>444</v>
      </c>
      <c r="B447" s="460">
        <v>12</v>
      </c>
      <c r="C447" s="483">
        <v>37</v>
      </c>
      <c r="D447" s="472">
        <f>測定日数!K41</f>
        <v>28</v>
      </c>
      <c r="E447" s="473">
        <f>mm!K41</f>
        <v>113.18471337579618</v>
      </c>
      <c r="F447" s="474">
        <f>pH!K41</f>
        <v>4.4000000000000004</v>
      </c>
      <c r="G447" s="474">
        <f>EC!K41</f>
        <v>8.0500000000000007</v>
      </c>
      <c r="H447" s="475">
        <f>'SO4'!K41</f>
        <v>56.316856749070418</v>
      </c>
      <c r="I447" s="475">
        <f>'NO3'!K41</f>
        <v>27.901020725781351</v>
      </c>
      <c r="J447" s="475">
        <f>Cl!K41</f>
        <v>413.22663718137125</v>
      </c>
      <c r="K447" s="475">
        <f>H!K41</f>
        <v>39.810717055349699</v>
      </c>
      <c r="L447" s="475">
        <f>'NH4'!K41</f>
        <v>30.490678168120059</v>
      </c>
      <c r="M447" s="475">
        <f>Na!K41</f>
        <v>376.68879242098672</v>
      </c>
      <c r="N447" s="475">
        <f>K!K41</f>
        <v>10.230623837865073</v>
      </c>
      <c r="O447" s="475">
        <f>Mg!K41</f>
        <v>44.846739354042384</v>
      </c>
      <c r="P447" s="472">
        <f>Ca!K41</f>
        <v>14.721293477718447</v>
      </c>
      <c r="Q447" s="476">
        <f t="shared" ref="Q447:Q466" si="1009">1.24*10^(F447-5.35)</f>
        <v>0.13913028833344368</v>
      </c>
      <c r="R447" s="473">
        <f t="shared" ref="R447:R466" si="1010">SUM(H447:J447)+H447</f>
        <v>553.7613714052934</v>
      </c>
      <c r="S447" s="475">
        <f t="shared" ref="S447:S466" si="1011">SUM(K447:P447)+O447+P447</f>
        <v>576.3568771458431</v>
      </c>
      <c r="T447" s="475">
        <f t="shared" ref="T447:T466" si="1012">SUM(H447:J447,Q447)+H447</f>
        <v>553.90050169362689</v>
      </c>
      <c r="U447" s="475">
        <f t="shared" ref="U447:U466" si="1013">(S447-R447)/(R447+S447)*100</f>
        <v>1.9993930519676302</v>
      </c>
      <c r="V447" s="475">
        <f t="shared" ref="V447:V466" si="1014">(S447-T447)/(S447+T447)*100</f>
        <v>1.9868373233071965</v>
      </c>
      <c r="W447" s="472">
        <f t="shared" ref="W447:W466" si="1015">100*((349.7*10^(2-F447)+(80*2*H447+71.5*I447+76.3*J447+73.5*L447+50.1*M447+73.5*N447+59.8*2*P447+53.3*2*O447)/10000)-G447)/((349.7*10^(2-F447)+(80*2*H447+71.5*I447+76.3*J447+73.5*L447+50.1*M447+73.5*N447+59.8*2*P447+53.3*2*O447)/10000)+G447)</f>
        <v>2.6384811628089482</v>
      </c>
      <c r="X447" s="477">
        <f t="shared" ref="X447:X466" si="1016">E447</f>
        <v>113.18471337579618</v>
      </c>
      <c r="Y447" s="478">
        <f t="shared" ref="Y447:AA447" si="1017">H447*$E447/1000</f>
        <v>6.3742072893693074</v>
      </c>
      <c r="Z447" s="478">
        <f t="shared" si="1017"/>
        <v>3.1579690337397111</v>
      </c>
      <c r="AA447" s="478">
        <f t="shared" si="1017"/>
        <v>46.770938488617624</v>
      </c>
      <c r="AB447" s="478">
        <f t="shared" ref="AB447:AF447" si="1018">L447*$E447/1000</f>
        <v>3.4510786690923152</v>
      </c>
      <c r="AC447" s="478">
        <f t="shared" si="1018"/>
        <v>42.635413002044167</v>
      </c>
      <c r="AD447" s="478">
        <f t="shared" si="1018"/>
        <v>1.157950226744346</v>
      </c>
      <c r="AE447" s="478">
        <f t="shared" si="1018"/>
        <v>5.0759653396263253</v>
      </c>
      <c r="AF447" s="478">
        <f t="shared" si="1018"/>
        <v>1.6662253827965401</v>
      </c>
      <c r="AG447" s="479">
        <f t="shared" ref="AG447:AG466" si="1019">K447*$E447/1000</f>
        <v>4.5059645991946766</v>
      </c>
      <c r="AH447" s="480"/>
      <c r="AI447" s="459">
        <f t="shared" ref="AI447:AI466" si="1020">R447+S447</f>
        <v>1130.1182485511365</v>
      </c>
      <c r="AJ447" s="301"/>
      <c r="AK447" s="301"/>
    </row>
    <row r="448" spans="1:37" ht="12.75" hidden="1" customHeight="1">
      <c r="A448" s="447">
        <v>445</v>
      </c>
      <c r="B448" s="460">
        <v>12</v>
      </c>
      <c r="C448" s="483">
        <v>38</v>
      </c>
      <c r="D448" s="472">
        <f>測定日数!K42</f>
        <v>28</v>
      </c>
      <c r="E448" s="473">
        <f>mm!K42</f>
        <v>76.479949077021004</v>
      </c>
      <c r="F448" s="474">
        <f>pH!K42</f>
        <v>4.5757432215018969</v>
      </c>
      <c r="G448" s="474">
        <f>EC!K42</f>
        <v>7.2326342072409489</v>
      </c>
      <c r="H448" s="475">
        <f>'SO4'!K42</f>
        <v>57.673711526643636</v>
      </c>
      <c r="I448" s="475">
        <f>'NO3'!K42</f>
        <v>46.232236676649897</v>
      </c>
      <c r="J448" s="475">
        <f>Cl!K42</f>
        <v>347.0900103898548</v>
      </c>
      <c r="K448" s="475">
        <f>H!K42</f>
        <v>26.561755731323981</v>
      </c>
      <c r="L448" s="475">
        <f>'NH4'!K42</f>
        <v>51.845319393487181</v>
      </c>
      <c r="M448" s="475">
        <f>Na!K42</f>
        <v>307.95629319079023</v>
      </c>
      <c r="N448" s="475">
        <f>K!K42</f>
        <v>11.827405725823667</v>
      </c>
      <c r="O448" s="475">
        <f>Mg!K42</f>
        <v>37.176132872139398</v>
      </c>
      <c r="P448" s="472">
        <f>Ca!K42</f>
        <v>27.664673881970593</v>
      </c>
      <c r="Q448" s="476">
        <f t="shared" si="1009"/>
        <v>0.20852825388120008</v>
      </c>
      <c r="R448" s="473">
        <f t="shared" si="1010"/>
        <v>508.66967011979193</v>
      </c>
      <c r="S448" s="475">
        <f t="shared" si="1011"/>
        <v>527.87238754964505</v>
      </c>
      <c r="T448" s="475">
        <f t="shared" si="1012"/>
        <v>508.87819837367311</v>
      </c>
      <c r="U448" s="475">
        <f t="shared" si="1013"/>
        <v>1.852574846121396</v>
      </c>
      <c r="V448" s="475">
        <f t="shared" si="1014"/>
        <v>1.8320885885061675</v>
      </c>
      <c r="W448" s="472">
        <f t="shared" si="1015"/>
        <v>2.2693472970806887</v>
      </c>
      <c r="X448" s="477">
        <f t="shared" si="1016"/>
        <v>76.479949077021004</v>
      </c>
      <c r="Y448" s="478">
        <f t="shared" ref="Y448:AA448" si="1021">H448*$E448/1000</f>
        <v>4.4108825206405049</v>
      </c>
      <c r="Z448" s="478">
        <f t="shared" si="1021"/>
        <v>3.535839106746967</v>
      </c>
      <c r="AA448" s="478">
        <f t="shared" si="1021"/>
        <v>26.545426319758786</v>
      </c>
      <c r="AB448" s="478">
        <f t="shared" ref="AB448:AF448" si="1022">L448*$E448/1000</f>
        <v>3.965127387095789</v>
      </c>
      <c r="AC448" s="478">
        <f t="shared" si="1022"/>
        <v>23.552481621179787</v>
      </c>
      <c r="AD448" s="478">
        <f t="shared" si="1022"/>
        <v>0.90455938762426069</v>
      </c>
      <c r="AE448" s="478">
        <f t="shared" si="1022"/>
        <v>2.8432287489417876</v>
      </c>
      <c r="AF448" s="478">
        <f t="shared" si="1022"/>
        <v>2.1157928497255041</v>
      </c>
      <c r="AG448" s="479">
        <f t="shared" si="1019"/>
        <v>2.0314417257279289</v>
      </c>
      <c r="AH448" s="480"/>
      <c r="AI448" s="459">
        <f t="shared" si="1020"/>
        <v>1036.5420576694369</v>
      </c>
      <c r="AJ448" s="301"/>
      <c r="AK448" s="301"/>
    </row>
    <row r="449" spans="1:37" ht="12.75" hidden="1" customHeight="1">
      <c r="A449" s="447">
        <v>446</v>
      </c>
      <c r="B449" s="460">
        <v>12</v>
      </c>
      <c r="C449" s="483">
        <v>39</v>
      </c>
      <c r="D449" s="472">
        <f>測定日数!K43</f>
        <v>28</v>
      </c>
      <c r="E449" s="473">
        <f>mm!K43</f>
        <v>39.390848415244093</v>
      </c>
      <c r="F449" s="474">
        <f>pH!K43</f>
        <v>4.1736361050084225</v>
      </c>
      <c r="G449" s="474">
        <f>EC!K43</f>
        <v>3.117719595959596</v>
      </c>
      <c r="H449" s="475">
        <f>'SO4'!K43</f>
        <v>24.599061818181816</v>
      </c>
      <c r="I449" s="475">
        <f>'NO3'!K43</f>
        <v>35.132355555555549</v>
      </c>
      <c r="J449" s="475">
        <f>Cl!K43</f>
        <v>28.939041616161617</v>
      </c>
      <c r="K449" s="475">
        <f>H!K43</f>
        <v>67.044614040380026</v>
      </c>
      <c r="L449" s="475">
        <f>'NH4'!K43</f>
        <v>20.711491717171715</v>
      </c>
      <c r="M449" s="475">
        <f>Na!K43</f>
        <v>25.20833212121212</v>
      </c>
      <c r="N449" s="475">
        <f>K!K43</f>
        <v>3.3070044444444444</v>
      </c>
      <c r="O449" s="475">
        <f>Mg!K43</f>
        <v>3.0056727272727275</v>
      </c>
      <c r="P449" s="472">
        <f>Ca!K43</f>
        <v>2.5940444444444446</v>
      </c>
      <c r="Q449" s="476">
        <f t="shared" si="1009"/>
        <v>8.2614787510536816E-2</v>
      </c>
      <c r="R449" s="473">
        <f t="shared" si="1010"/>
        <v>113.26952080808078</v>
      </c>
      <c r="S449" s="475">
        <f t="shared" si="1011"/>
        <v>127.47087666664265</v>
      </c>
      <c r="T449" s="475">
        <f t="shared" si="1012"/>
        <v>113.35213559559134</v>
      </c>
      <c r="U449" s="475">
        <f t="shared" si="1013"/>
        <v>5.899033152528105</v>
      </c>
      <c r="V449" s="475">
        <f t="shared" si="1014"/>
        <v>5.8627042899360937</v>
      </c>
      <c r="W449" s="472">
        <f t="shared" si="1015"/>
        <v>6.8468593494964409</v>
      </c>
      <c r="X449" s="477">
        <f t="shared" si="1016"/>
        <v>39.390848415244093</v>
      </c>
      <c r="Y449" s="478">
        <f t="shared" ref="Y449:AA449" si="1023">H449*$E449/1000</f>
        <v>0.96897791523721866</v>
      </c>
      <c r="Z449" s="478">
        <f t="shared" si="1023"/>
        <v>1.3838932921593474</v>
      </c>
      <c r="AA449" s="478">
        <f t="shared" si="1023"/>
        <v>1.1399334015846627</v>
      </c>
      <c r="AB449" s="478">
        <f t="shared" ref="AB449:AF449" si="1024">L449*$E449/1000</f>
        <v>0.81584323068469466</v>
      </c>
      <c r="AC449" s="478">
        <f t="shared" si="1024"/>
        <v>0.99297758938779523</v>
      </c>
      <c r="AD449" s="478">
        <f t="shared" si="1024"/>
        <v>0.13026571077964963</v>
      </c>
      <c r="AE449" s="478">
        <f t="shared" si="1024"/>
        <v>0.11839599878583332</v>
      </c>
      <c r="AF449" s="478">
        <f t="shared" si="1024"/>
        <v>0.10218161149351719</v>
      </c>
      <c r="AG449" s="479">
        <f t="shared" si="1019"/>
        <v>2.6409442287231553</v>
      </c>
      <c r="AH449" s="480"/>
      <c r="AI449" s="459">
        <f t="shared" si="1020"/>
        <v>240.74039747472344</v>
      </c>
      <c r="AJ449" s="301"/>
      <c r="AK449" s="301"/>
    </row>
    <row r="450" spans="1:37" ht="12.75" hidden="1" customHeight="1">
      <c r="A450" s="447">
        <v>447</v>
      </c>
      <c r="B450" s="460">
        <v>12</v>
      </c>
      <c r="C450" s="483">
        <v>40</v>
      </c>
      <c r="D450" s="472">
        <f>測定日数!K44</f>
        <v>28</v>
      </c>
      <c r="E450" s="473">
        <f>mm!K44</f>
        <v>19.235668789808919</v>
      </c>
      <c r="F450" s="474">
        <f>pH!K44</f>
        <v>4.28</v>
      </c>
      <c r="G450" s="474">
        <f>EC!K44</f>
        <v>6.4</v>
      </c>
      <c r="H450" s="475">
        <f>'SO4'!K44</f>
        <v>64.09105427188365</v>
      </c>
      <c r="I450" s="475">
        <f>'NO3'!K44</f>
        <v>66.320331743727976</v>
      </c>
      <c r="J450" s="475">
        <f>Cl!K44</f>
        <v>146.94530630666935</v>
      </c>
      <c r="K450" s="475">
        <f>H!K44</f>
        <v>52.480746024977257</v>
      </c>
      <c r="L450" s="475">
        <f>'NH4'!K44</f>
        <v>58.777084168514428</v>
      </c>
      <c r="M450" s="475">
        <f>Na!K44</f>
        <v>184.80926724784692</v>
      </c>
      <c r="N450" s="475">
        <f>K!K44</f>
        <v>10.848224040920714</v>
      </c>
      <c r="O450" s="475">
        <f>Mg!K44</f>
        <v>15.656048519736842</v>
      </c>
      <c r="P450" s="472">
        <f>Ca!K44</f>
        <v>33.804201284930151</v>
      </c>
      <c r="Q450" s="476">
        <f t="shared" si="1009"/>
        <v>0.10554111673709483</v>
      </c>
      <c r="R450" s="473">
        <f t="shared" si="1010"/>
        <v>341.44774659416464</v>
      </c>
      <c r="S450" s="475">
        <f t="shared" si="1011"/>
        <v>405.83582109159335</v>
      </c>
      <c r="T450" s="475">
        <f t="shared" si="1012"/>
        <v>341.55328771090171</v>
      </c>
      <c r="U450" s="475">
        <f t="shared" si="1013"/>
        <v>8.6162840027153766</v>
      </c>
      <c r="V450" s="475">
        <f t="shared" si="1014"/>
        <v>8.6009459628985478</v>
      </c>
      <c r="W450" s="472">
        <f t="shared" si="1015"/>
        <v>0.50465736024965524</v>
      </c>
      <c r="X450" s="477">
        <f t="shared" si="1016"/>
        <v>19.235668789808919</v>
      </c>
      <c r="Y450" s="478">
        <f t="shared" ref="Y450:AA450" si="1025">H450*$E450/1000</f>
        <v>1.232834292363622</v>
      </c>
      <c r="Z450" s="478">
        <f t="shared" si="1025"/>
        <v>1.275715935452602</v>
      </c>
      <c r="AA450" s="478">
        <f t="shared" si="1025"/>
        <v>2.8265912423321113</v>
      </c>
      <c r="AB450" s="478">
        <f t="shared" ref="AB450:AF450" si="1026">L450*$E450/1000</f>
        <v>1.1306165234962648</v>
      </c>
      <c r="AC450" s="478">
        <f t="shared" si="1026"/>
        <v>3.5549298540668648</v>
      </c>
      <c r="AD450" s="478">
        <f t="shared" si="1026"/>
        <v>0.20867284460879337</v>
      </c>
      <c r="AE450" s="478">
        <f t="shared" si="1026"/>
        <v>0.30115456388283612</v>
      </c>
      <c r="AF450" s="478">
        <f t="shared" si="1026"/>
        <v>0.65024641962094953</v>
      </c>
      <c r="AG450" s="479">
        <f t="shared" si="1019"/>
        <v>1.0095022483785436</v>
      </c>
      <c r="AH450" s="480"/>
      <c r="AI450" s="459">
        <f t="shared" si="1020"/>
        <v>747.28356768575804</v>
      </c>
      <c r="AJ450" s="301"/>
      <c r="AK450" s="301"/>
    </row>
    <row r="451" spans="1:37" ht="12.75" hidden="1" customHeight="1">
      <c r="A451" s="447">
        <v>448</v>
      </c>
      <c r="B451" s="460">
        <v>12</v>
      </c>
      <c r="C451" s="483">
        <v>41</v>
      </c>
      <c r="D451" s="472">
        <f>測定日数!K45</f>
        <v>28</v>
      </c>
      <c r="E451" s="473">
        <f>mm!K45</f>
        <v>67.99363057324841</v>
      </c>
      <c r="F451" s="474">
        <f>pH!K45</f>
        <v>4.4400000000000004</v>
      </c>
      <c r="G451" s="474">
        <f>EC!K45</f>
        <v>2.08</v>
      </c>
      <c r="H451" s="475">
        <f>'SO4'!K45</f>
        <v>18.739999999999998</v>
      </c>
      <c r="I451" s="475">
        <f>'NO3'!K45</f>
        <v>14.45</v>
      </c>
      <c r="J451" s="475">
        <f>Cl!K45</f>
        <v>12.87</v>
      </c>
      <c r="K451" s="475">
        <f>H!K45</f>
        <v>36.307805477010106</v>
      </c>
      <c r="L451" s="475">
        <f>'NH4'!K45</f>
        <v>11.13</v>
      </c>
      <c r="M451" s="475">
        <f>Na!K45</f>
        <v>12.93</v>
      </c>
      <c r="N451" s="475">
        <f>K!K45</f>
        <v>0.87</v>
      </c>
      <c r="O451" s="475">
        <f>Mg!K45</f>
        <v>1.41</v>
      </c>
      <c r="P451" s="472">
        <f>Ca!K45</f>
        <v>4.54</v>
      </c>
      <c r="Q451" s="476">
        <f t="shared" si="1009"/>
        <v>0.15255332758073556</v>
      </c>
      <c r="R451" s="473">
        <f t="shared" si="1010"/>
        <v>64.8</v>
      </c>
      <c r="S451" s="475">
        <f t="shared" si="1011"/>
        <v>73.137805477010104</v>
      </c>
      <c r="T451" s="475">
        <f t="shared" si="1012"/>
        <v>64.952553327580731</v>
      </c>
      <c r="U451" s="475">
        <f t="shared" si="1013"/>
        <v>6.0446122425804125</v>
      </c>
      <c r="V451" s="475">
        <f t="shared" si="1014"/>
        <v>5.9274609902434801</v>
      </c>
      <c r="W451" s="472">
        <f t="shared" si="1015"/>
        <v>-2.1272954213510249</v>
      </c>
      <c r="X451" s="477">
        <f t="shared" si="1016"/>
        <v>67.99363057324841</v>
      </c>
      <c r="Y451" s="478">
        <f t="shared" ref="Y451:AA451" si="1027">H451*$E451/1000</f>
        <v>1.274200636942675</v>
      </c>
      <c r="Z451" s="478">
        <f t="shared" si="1027"/>
        <v>0.98250796178343947</v>
      </c>
      <c r="AA451" s="478">
        <f t="shared" si="1027"/>
        <v>0.87507802547770697</v>
      </c>
      <c r="AB451" s="478">
        <f t="shared" ref="AB451:AF451" si="1028">L451*$E451/1000</f>
        <v>0.75676910828025479</v>
      </c>
      <c r="AC451" s="478">
        <f t="shared" si="1028"/>
        <v>0.87915764331210189</v>
      </c>
      <c r="AD451" s="478">
        <f t="shared" si="1028"/>
        <v>5.9154458598726117E-2</v>
      </c>
      <c r="AE451" s="478">
        <f t="shared" si="1028"/>
        <v>9.5871019108280248E-2</v>
      </c>
      <c r="AF451" s="478">
        <f t="shared" si="1028"/>
        <v>0.30869108280254776</v>
      </c>
      <c r="AG451" s="479">
        <f t="shared" si="1019"/>
        <v>2.4686995125291906</v>
      </c>
      <c r="AH451" s="480"/>
      <c r="AI451" s="459">
        <f t="shared" si="1020"/>
        <v>137.9378054770101</v>
      </c>
      <c r="AJ451" s="301"/>
      <c r="AK451" s="301"/>
    </row>
    <row r="452" spans="1:37" ht="12.75" hidden="1" customHeight="1">
      <c r="A452" s="447">
        <v>449</v>
      </c>
      <c r="B452" s="460">
        <v>12</v>
      </c>
      <c r="C452" s="483">
        <v>42</v>
      </c>
      <c r="D452" s="472">
        <f>測定日数!K46</f>
        <v>28</v>
      </c>
      <c r="E452" s="473">
        <f>mm!K46</f>
        <v>32.165605095541402</v>
      </c>
      <c r="F452" s="474">
        <f>pH!K46</f>
        <v>4.6036265893609674</v>
      </c>
      <c r="G452" s="474">
        <f>EC!K46</f>
        <v>2.4176237623762376</v>
      </c>
      <c r="H452" s="475">
        <f>'SO4'!K46</f>
        <v>25.195673411716168</v>
      </c>
      <c r="I452" s="475">
        <f>'NO3'!K46</f>
        <v>26.907444267007346</v>
      </c>
      <c r="J452" s="475">
        <f>Cl!K46</f>
        <v>55.819085179193976</v>
      </c>
      <c r="K452" s="475">
        <f>H!K46</f>
        <v>24.90998182359316</v>
      </c>
      <c r="L452" s="475">
        <f>'NH4'!K46</f>
        <v>25.583413734873492</v>
      </c>
      <c r="M452" s="475">
        <f>Na!K46</f>
        <v>56.634620637107183</v>
      </c>
      <c r="N452" s="475">
        <f>K!K46</f>
        <v>3.0246488870881971</v>
      </c>
      <c r="O452" s="475">
        <f>Mg!K46</f>
        <v>4.7310517489043988</v>
      </c>
      <c r="P452" s="472">
        <f>Ca!K46</f>
        <v>7.6290586237623765</v>
      </c>
      <c r="Q452" s="476">
        <f t="shared" si="1009"/>
        <v>0.2223557039060492</v>
      </c>
      <c r="R452" s="473">
        <f t="shared" si="1010"/>
        <v>133.11787626963365</v>
      </c>
      <c r="S452" s="475">
        <f t="shared" si="1011"/>
        <v>134.87288582799559</v>
      </c>
      <c r="T452" s="475">
        <f t="shared" si="1012"/>
        <v>133.34023197353969</v>
      </c>
      <c r="U452" s="475">
        <f t="shared" si="1013"/>
        <v>0.6548768862870662</v>
      </c>
      <c r="V452" s="475">
        <f t="shared" si="1014"/>
        <v>0.57143135541565526</v>
      </c>
      <c r="W452" s="472">
        <f t="shared" si="1015"/>
        <v>2.2358672242037354</v>
      </c>
      <c r="X452" s="477">
        <f t="shared" si="1016"/>
        <v>32.165605095541402</v>
      </c>
      <c r="Y452" s="478">
        <f t="shared" ref="Y452:AA452" si="1029">H452*$E452/1000</f>
        <v>0.81043408107749459</v>
      </c>
      <c r="Z452" s="478">
        <f t="shared" si="1029"/>
        <v>0.86549422642284779</v>
      </c>
      <c r="AA452" s="478">
        <f t="shared" si="1029"/>
        <v>1.7954546506683413</v>
      </c>
      <c r="AB452" s="478">
        <f t="shared" ref="AB452:AF452" si="1030">L452*$E452/1000</f>
        <v>0.82290598319179076</v>
      </c>
      <c r="AC452" s="478">
        <f t="shared" si="1030"/>
        <v>1.8216868421489889</v>
      </c>
      <c r="AD452" s="478">
        <f t="shared" si="1030"/>
        <v>9.7289661654747742E-2</v>
      </c>
      <c r="AE452" s="478">
        <f t="shared" si="1030"/>
        <v>0.15217714224182938</v>
      </c>
      <c r="AF452" s="478">
        <f t="shared" si="1030"/>
        <v>0.24539328694267515</v>
      </c>
      <c r="AG452" s="479">
        <f t="shared" si="1019"/>
        <v>0.80124463827481174</v>
      </c>
      <c r="AH452" s="480"/>
      <c r="AI452" s="459">
        <f t="shared" si="1020"/>
        <v>267.99076209762927</v>
      </c>
      <c r="AJ452" s="301"/>
      <c r="AK452" s="301"/>
    </row>
    <row r="453" spans="1:37" ht="12.75" hidden="1" customHeight="1">
      <c r="A453" s="447">
        <v>450</v>
      </c>
      <c r="B453" s="460">
        <v>12</v>
      </c>
      <c r="C453" s="483">
        <v>43</v>
      </c>
      <c r="D453" s="472">
        <f>測定日数!K47</f>
        <v>38</v>
      </c>
      <c r="E453" s="473">
        <f>mm!K47</f>
        <v>32</v>
      </c>
      <c r="F453" s="474">
        <f>pH!K47</f>
        <v>4.49</v>
      </c>
      <c r="G453" s="474">
        <f>EC!K47</f>
        <v>5.3380000000000001</v>
      </c>
      <c r="H453" s="475">
        <f>'SO4'!K47</f>
        <v>60.92</v>
      </c>
      <c r="I453" s="475">
        <f>'NO3'!K47</f>
        <v>54.58</v>
      </c>
      <c r="J453" s="475">
        <f>Cl!K47</f>
        <v>135.91999999999999</v>
      </c>
      <c r="K453" s="475">
        <f>H!K47</f>
        <v>32.359365692962818</v>
      </c>
      <c r="L453" s="475">
        <f>'NH4'!K47</f>
        <v>71.91</v>
      </c>
      <c r="M453" s="475">
        <f>Na!K47</f>
        <v>109.95</v>
      </c>
      <c r="N453" s="475">
        <f>K!K47</f>
        <v>6.99</v>
      </c>
      <c r="O453" s="475">
        <f>Mg!K47</f>
        <v>15.04</v>
      </c>
      <c r="P453" s="472">
        <f>Ca!K47</f>
        <v>26.29</v>
      </c>
      <c r="Q453" s="476">
        <f t="shared" si="1009"/>
        <v>0.17116764881075791</v>
      </c>
      <c r="R453" s="473">
        <f t="shared" si="1010"/>
        <v>312.33999999999997</v>
      </c>
      <c r="S453" s="475">
        <f t="shared" si="1011"/>
        <v>303.86936569296284</v>
      </c>
      <c r="T453" s="475">
        <f t="shared" si="1012"/>
        <v>312.51116764881073</v>
      </c>
      <c r="U453" s="475">
        <f t="shared" si="1013"/>
        <v>-1.3746357615826588</v>
      </c>
      <c r="V453" s="475">
        <f t="shared" si="1014"/>
        <v>-1.4020238291750424</v>
      </c>
      <c r="W453" s="472">
        <f t="shared" si="1015"/>
        <v>-1.8978141627454921</v>
      </c>
      <c r="X453" s="477">
        <f t="shared" si="1016"/>
        <v>32</v>
      </c>
      <c r="Y453" s="478">
        <f t="shared" ref="Y453:AA453" si="1031">H453*$E453/1000</f>
        <v>1.9494400000000001</v>
      </c>
      <c r="Z453" s="478">
        <f t="shared" si="1031"/>
        <v>1.7465599999999999</v>
      </c>
      <c r="AA453" s="478">
        <f t="shared" si="1031"/>
        <v>4.3494399999999995</v>
      </c>
      <c r="AB453" s="478">
        <f t="shared" ref="AB453:AF453" si="1032">L453*$E453/1000</f>
        <v>2.3011200000000001</v>
      </c>
      <c r="AC453" s="478">
        <f t="shared" si="1032"/>
        <v>3.5184000000000002</v>
      </c>
      <c r="AD453" s="478">
        <f t="shared" si="1032"/>
        <v>0.22368000000000002</v>
      </c>
      <c r="AE453" s="478">
        <f t="shared" si="1032"/>
        <v>0.48127999999999999</v>
      </c>
      <c r="AF453" s="478">
        <f t="shared" si="1032"/>
        <v>0.84128000000000003</v>
      </c>
      <c r="AG453" s="479">
        <f t="shared" si="1019"/>
        <v>1.0354997021748102</v>
      </c>
      <c r="AH453" s="480"/>
      <c r="AI453" s="459">
        <f t="shared" si="1020"/>
        <v>616.20936569296282</v>
      </c>
      <c r="AJ453" s="301"/>
      <c r="AK453" s="301"/>
    </row>
    <row r="454" spans="1:37" ht="12.75" hidden="1" customHeight="1">
      <c r="A454" s="447">
        <v>451</v>
      </c>
      <c r="B454" s="460">
        <v>12</v>
      </c>
      <c r="C454" s="483">
        <v>44</v>
      </c>
      <c r="D454" s="472">
        <f>測定日数!K48</f>
        <v>28</v>
      </c>
      <c r="E454" s="473">
        <f>mm!K48</f>
        <v>34</v>
      </c>
      <c r="F454" s="474">
        <f>pH!K48</f>
        <v>4.3</v>
      </c>
      <c r="G454" s="474">
        <f>EC!K48</f>
        <v>5.0599999999999996</v>
      </c>
      <c r="H454" s="475">
        <f>'SO4'!K48</f>
        <v>58.5</v>
      </c>
      <c r="I454" s="475">
        <f>'NO3'!K48</f>
        <v>65.5</v>
      </c>
      <c r="J454" s="475">
        <f>Cl!K48</f>
        <v>87.7</v>
      </c>
      <c r="K454" s="475">
        <f>H!K48</f>
        <v>50.118723362727259</v>
      </c>
      <c r="L454" s="475">
        <f>'NH4'!K48</f>
        <v>53.5</v>
      </c>
      <c r="M454" s="475">
        <f>Na!K48</f>
        <v>84.6</v>
      </c>
      <c r="N454" s="475">
        <f>K!K48</f>
        <v>6</v>
      </c>
      <c r="O454" s="475">
        <f>Mg!K48</f>
        <v>13.3</v>
      </c>
      <c r="P454" s="472">
        <f>Ca!K48</f>
        <v>28.9</v>
      </c>
      <c r="Q454" s="476">
        <f t="shared" si="1009"/>
        <v>0.11051511632858448</v>
      </c>
      <c r="R454" s="473">
        <f t="shared" si="1010"/>
        <v>270.2</v>
      </c>
      <c r="S454" s="475">
        <f t="shared" si="1011"/>
        <v>278.61872336272728</v>
      </c>
      <c r="T454" s="475">
        <f t="shared" si="1012"/>
        <v>270.31051511632859</v>
      </c>
      <c r="U454" s="475">
        <f t="shared" si="1013"/>
        <v>1.5339716019788847</v>
      </c>
      <c r="V454" s="475">
        <f t="shared" si="1014"/>
        <v>1.5135299167919416</v>
      </c>
      <c r="W454" s="472">
        <f t="shared" si="1015"/>
        <v>1.120897762915301</v>
      </c>
      <c r="X454" s="477">
        <f t="shared" si="1016"/>
        <v>34</v>
      </c>
      <c r="Y454" s="478">
        <f t="shared" ref="Y454:AA454" si="1033">H454*$E454/1000</f>
        <v>1.9890000000000001</v>
      </c>
      <c r="Z454" s="478">
        <f t="shared" si="1033"/>
        <v>2.2269999999999999</v>
      </c>
      <c r="AA454" s="478">
        <f t="shared" si="1033"/>
        <v>2.9818000000000002</v>
      </c>
      <c r="AB454" s="478">
        <f t="shared" ref="AB454:AF454" si="1034">L454*$E454/1000</f>
        <v>1.819</v>
      </c>
      <c r="AC454" s="478">
        <f t="shared" si="1034"/>
        <v>2.8763999999999998</v>
      </c>
      <c r="AD454" s="478">
        <f t="shared" si="1034"/>
        <v>0.20399999999999999</v>
      </c>
      <c r="AE454" s="478">
        <f t="shared" si="1034"/>
        <v>0.45220000000000005</v>
      </c>
      <c r="AF454" s="478">
        <f t="shared" si="1034"/>
        <v>0.98259999999999992</v>
      </c>
      <c r="AG454" s="479">
        <f t="shared" si="1019"/>
        <v>1.7040365943327267</v>
      </c>
      <c r="AH454" s="480"/>
      <c r="AI454" s="459">
        <f t="shared" si="1020"/>
        <v>548.81872336272727</v>
      </c>
      <c r="AJ454" s="301"/>
      <c r="AK454" s="301"/>
    </row>
    <row r="455" spans="1:37" ht="12.75" hidden="1" customHeight="1">
      <c r="A455" s="447">
        <v>452</v>
      </c>
      <c r="B455" s="460">
        <v>12</v>
      </c>
      <c r="C455" s="483">
        <v>45</v>
      </c>
      <c r="D455" s="472">
        <f>測定日数!K49</f>
        <v>28</v>
      </c>
      <c r="E455" s="473">
        <f>mm!K49</f>
        <v>23.324999999999999</v>
      </c>
      <c r="F455" s="474">
        <f>pH!K49</f>
        <v>4.3674834134733693</v>
      </c>
      <c r="G455" s="474">
        <f>EC!K49</f>
        <v>4.3184968917470519</v>
      </c>
      <c r="H455" s="475">
        <f>'SO4'!K49</f>
        <v>50.000905037513391</v>
      </c>
      <c r="I455" s="475">
        <f>'NO3'!K49</f>
        <v>47.378937620578782</v>
      </c>
      <c r="J455" s="475">
        <f>Cl!K49</f>
        <v>76.139491961414791</v>
      </c>
      <c r="K455" s="475">
        <f>H!K49</f>
        <v>42.905857548344684</v>
      </c>
      <c r="L455" s="475">
        <f>'NH4'!K49</f>
        <v>46.032616505894964</v>
      </c>
      <c r="M455" s="475">
        <f>Na!K49</f>
        <v>64.431815219721329</v>
      </c>
      <c r="N455" s="475">
        <f>K!K49</f>
        <v>3.3372463022508039</v>
      </c>
      <c r="O455" s="475">
        <f>Mg!K49</f>
        <v>8.5147573419078242</v>
      </c>
      <c r="P455" s="472">
        <f>Ca!K49</f>
        <v>27.429031082529477</v>
      </c>
      <c r="Q455" s="476">
        <f t="shared" si="1009"/>
        <v>0.12909371491831745</v>
      </c>
      <c r="R455" s="473">
        <f t="shared" si="1010"/>
        <v>223.52023965702034</v>
      </c>
      <c r="S455" s="475">
        <f t="shared" si="1011"/>
        <v>228.59511242508637</v>
      </c>
      <c r="T455" s="475">
        <f t="shared" si="1012"/>
        <v>223.64933337193867</v>
      </c>
      <c r="U455" s="475">
        <f t="shared" si="1013"/>
        <v>1.1224730026739733</v>
      </c>
      <c r="V455" s="475">
        <f t="shared" si="1014"/>
        <v>1.0936074724878881</v>
      </c>
      <c r="W455" s="472">
        <f t="shared" si="1015"/>
        <v>7.091841254840274E-2</v>
      </c>
      <c r="X455" s="477">
        <f t="shared" si="1016"/>
        <v>23.324999999999999</v>
      </c>
      <c r="Y455" s="478">
        <f t="shared" ref="Y455:AA455" si="1035">H455*$E455/1000</f>
        <v>1.1662711099999998</v>
      </c>
      <c r="Z455" s="478">
        <f t="shared" si="1035"/>
        <v>1.1051137200000001</v>
      </c>
      <c r="AA455" s="478">
        <f t="shared" si="1035"/>
        <v>1.7759536499999999</v>
      </c>
      <c r="AB455" s="478">
        <f t="shared" ref="AB455:AF455" si="1036">L455*$E455/1000</f>
        <v>1.0737107800000001</v>
      </c>
      <c r="AC455" s="478">
        <f t="shared" si="1036"/>
        <v>1.5028720900000001</v>
      </c>
      <c r="AD455" s="478">
        <f t="shared" si="1036"/>
        <v>7.784126999999999E-2</v>
      </c>
      <c r="AE455" s="478">
        <f t="shared" si="1036"/>
        <v>0.19860671499999999</v>
      </c>
      <c r="AF455" s="478">
        <f t="shared" si="1036"/>
        <v>0.63978215000000005</v>
      </c>
      <c r="AG455" s="479">
        <f t="shared" si="1019"/>
        <v>1.0007791273151396</v>
      </c>
      <c r="AH455" s="480"/>
      <c r="AI455" s="459">
        <f t="shared" si="1020"/>
        <v>452.11535208210671</v>
      </c>
      <c r="AJ455" s="301"/>
      <c r="AK455" s="301"/>
    </row>
    <row r="456" spans="1:37" ht="12.75" hidden="1" customHeight="1">
      <c r="A456" s="447">
        <v>453</v>
      </c>
      <c r="B456" s="460">
        <v>12</v>
      </c>
      <c r="C456" s="483">
        <v>46</v>
      </c>
      <c r="D456" s="472">
        <f>測定日数!K50</f>
        <v>28</v>
      </c>
      <c r="E456" s="473">
        <f>mm!K50</f>
        <v>32.373070189399968</v>
      </c>
      <c r="F456" s="474">
        <f>pH!K50</f>
        <v>4.4874622259561487</v>
      </c>
      <c r="G456" s="474">
        <f>EC!K50</f>
        <v>2.6442438544739426</v>
      </c>
      <c r="H456" s="475">
        <f>'SO4'!K50</f>
        <v>38.240284134301504</v>
      </c>
      <c r="I456" s="475">
        <f>'NO3'!K50</f>
        <v>21.480559775764906</v>
      </c>
      <c r="J456" s="475">
        <f>Cl!K50</f>
        <v>38.157951837520955</v>
      </c>
      <c r="K456" s="475">
        <f>H!K50</f>
        <v>32.54900927279887</v>
      </c>
      <c r="L456" s="475">
        <f>'NH4'!K50</f>
        <v>14.625947082142382</v>
      </c>
      <c r="M456" s="475">
        <f>Na!K50</f>
        <v>31.83695191056092</v>
      </c>
      <c r="N456" s="475">
        <f>K!K50</f>
        <v>1.9141669650720361</v>
      </c>
      <c r="O456" s="475">
        <f>Mg!K50</f>
        <v>6.1854882174636119</v>
      </c>
      <c r="P456" s="472">
        <f>Ca!K50</f>
        <v>19.610893276549167</v>
      </c>
      <c r="Q456" s="476">
        <f t="shared" si="1009"/>
        <v>0.17017035745234721</v>
      </c>
      <c r="R456" s="473">
        <f t="shared" si="1010"/>
        <v>136.11907988188887</v>
      </c>
      <c r="S456" s="475">
        <f t="shared" si="1011"/>
        <v>132.51883821859977</v>
      </c>
      <c r="T456" s="475">
        <f t="shared" si="1012"/>
        <v>136.28925023934121</v>
      </c>
      <c r="U456" s="475">
        <f t="shared" si="1013"/>
        <v>-1.3401837271320594</v>
      </c>
      <c r="V456" s="475">
        <f t="shared" si="1014"/>
        <v>-1.4026408365801029</v>
      </c>
      <c r="W456" s="472">
        <f t="shared" si="1015"/>
        <v>2.4374960503398446</v>
      </c>
      <c r="X456" s="477">
        <f t="shared" si="1016"/>
        <v>32.373070189399968</v>
      </c>
      <c r="Y456" s="478">
        <f t="shared" ref="Y456:AA456" si="1037">H456*$E456/1000</f>
        <v>1.2379554023423407</v>
      </c>
      <c r="Z456" s="478">
        <f t="shared" si="1037"/>
        <v>0.69539166932843899</v>
      </c>
      <c r="AA456" s="478">
        <f t="shared" si="1037"/>
        <v>1.2352900531198092</v>
      </c>
      <c r="AB456" s="478">
        <f t="shared" ref="AB456:AF456" si="1038">L456*$E456/1000</f>
        <v>0.47348681147664495</v>
      </c>
      <c r="AC456" s="478">
        <f t="shared" si="1038"/>
        <v>1.0306598788171399</v>
      </c>
      <c r="AD456" s="478">
        <f t="shared" si="1038"/>
        <v>6.1967461514507736E-2</v>
      </c>
      <c r="AE456" s="478">
        <f t="shared" si="1038"/>
        <v>0.200243244219656</v>
      </c>
      <c r="AF456" s="478">
        <f t="shared" si="1038"/>
        <v>0.63486482451855808</v>
      </c>
      <c r="AG456" s="479">
        <f t="shared" si="1019"/>
        <v>1.0537113617837484</v>
      </c>
      <c r="AH456" s="480"/>
      <c r="AI456" s="459">
        <f t="shared" si="1020"/>
        <v>268.6379181004886</v>
      </c>
      <c r="AJ456" s="301"/>
      <c r="AK456" s="301"/>
    </row>
    <row r="457" spans="1:37" ht="12.75" hidden="1" customHeight="1">
      <c r="A457" s="447">
        <v>454</v>
      </c>
      <c r="B457" s="460">
        <v>12</v>
      </c>
      <c r="C457" s="483">
        <v>47</v>
      </c>
      <c r="D457" s="472">
        <f>測定日数!K51</f>
        <v>28</v>
      </c>
      <c r="E457" s="473">
        <f>mm!K51</f>
        <v>69.585987261146499</v>
      </c>
      <c r="F457" s="474">
        <f>pH!K51</f>
        <v>4.22</v>
      </c>
      <c r="G457" s="474">
        <f>EC!K51</f>
        <v>3.63</v>
      </c>
      <c r="H457" s="475">
        <f>'SO4'!K51</f>
        <v>30.82</v>
      </c>
      <c r="I457" s="475">
        <f>'NO3'!K51</f>
        <v>18.59</v>
      </c>
      <c r="J457" s="475">
        <f>Cl!K51</f>
        <v>44.51</v>
      </c>
      <c r="K457" s="475">
        <f>H!K51</f>
        <v>60.255958607435822</v>
      </c>
      <c r="L457" s="475">
        <f>'NH4'!K51</f>
        <v>19.71</v>
      </c>
      <c r="M457" s="475">
        <f>Na!K51</f>
        <v>21.13</v>
      </c>
      <c r="N457" s="475">
        <f>K!K51</f>
        <v>1.27</v>
      </c>
      <c r="O457" s="475">
        <f>Mg!K51</f>
        <v>2.57</v>
      </c>
      <c r="P457" s="472">
        <f>Ca!K51</f>
        <v>3.95</v>
      </c>
      <c r="Q457" s="476">
        <f t="shared" si="1009"/>
        <v>9.1922469921313782E-2</v>
      </c>
      <c r="R457" s="473">
        <f t="shared" si="1010"/>
        <v>124.73999999999998</v>
      </c>
      <c r="S457" s="475">
        <f t="shared" si="1011"/>
        <v>115.40595860743581</v>
      </c>
      <c r="T457" s="475">
        <f t="shared" si="1012"/>
        <v>124.8319224699213</v>
      </c>
      <c r="U457" s="475">
        <f t="shared" si="1013"/>
        <v>-3.886820101695919</v>
      </c>
      <c r="V457" s="475">
        <f t="shared" si="1014"/>
        <v>-3.9235959875330026</v>
      </c>
      <c r="W457" s="472">
        <f t="shared" si="1015"/>
        <v>-3.1615875978194086</v>
      </c>
      <c r="X457" s="477">
        <f t="shared" si="1016"/>
        <v>69.585987261146499</v>
      </c>
      <c r="Y457" s="478">
        <f t="shared" ref="Y457:AA457" si="1039">H457*$E457/1000</f>
        <v>2.1446401273885352</v>
      </c>
      <c r="Z457" s="478">
        <f t="shared" si="1039"/>
        <v>1.2936035031847135</v>
      </c>
      <c r="AA457" s="478">
        <f t="shared" si="1039"/>
        <v>3.0972722929936305</v>
      </c>
      <c r="AB457" s="478">
        <f t="shared" ref="AB457:AF457" si="1040">L457*$E457/1000</f>
        <v>1.3715398089171977</v>
      </c>
      <c r="AC457" s="478">
        <f t="shared" si="1040"/>
        <v>1.4703519108280254</v>
      </c>
      <c r="AD457" s="478">
        <f t="shared" si="1040"/>
        <v>8.8374203821656047E-2</v>
      </c>
      <c r="AE457" s="478">
        <f t="shared" si="1040"/>
        <v>0.1788359872611465</v>
      </c>
      <c r="AF457" s="478">
        <f t="shared" si="1040"/>
        <v>0.27486464968152868</v>
      </c>
      <c r="AG457" s="479">
        <f t="shared" si="1019"/>
        <v>4.1929703680652004</v>
      </c>
      <c r="AH457" s="480"/>
      <c r="AI457" s="459">
        <f t="shared" si="1020"/>
        <v>240.14595860743577</v>
      </c>
      <c r="AJ457" s="301"/>
      <c r="AK457" s="301"/>
    </row>
    <row r="458" spans="1:37" ht="12.75" hidden="1" customHeight="1">
      <c r="A458" s="447">
        <v>455</v>
      </c>
      <c r="B458" s="460">
        <v>12</v>
      </c>
      <c r="C458" s="483">
        <v>48</v>
      </c>
      <c r="D458" s="472">
        <f>測定日数!K52</f>
        <v>28</v>
      </c>
      <c r="E458" s="473">
        <f>mm!K52</f>
        <v>79.140127388535035</v>
      </c>
      <c r="F458" s="474">
        <f>pH!K52</f>
        <v>4.74</v>
      </c>
      <c r="G458" s="474">
        <f>EC!K52</f>
        <v>2.73</v>
      </c>
      <c r="H458" s="475">
        <f>'SO4'!K52</f>
        <v>36.700000000000003</v>
      </c>
      <c r="I458" s="475">
        <f>'NO3'!K52</f>
        <v>26.1</v>
      </c>
      <c r="J458" s="475">
        <f>Cl!K52</f>
        <v>50.3</v>
      </c>
      <c r="K458" s="475">
        <f>H!K52</f>
        <v>18.197008586099834</v>
      </c>
      <c r="L458" s="475">
        <f>'NH4'!K52</f>
        <v>26.4</v>
      </c>
      <c r="M458" s="475">
        <f>Na!K52</f>
        <v>41.2</v>
      </c>
      <c r="N458" s="475">
        <f>K!K52</f>
        <v>10.4</v>
      </c>
      <c r="O458" s="475">
        <f>Mg!K52</f>
        <v>7.4</v>
      </c>
      <c r="P458" s="472">
        <f>Ca!K52</f>
        <v>21.8</v>
      </c>
      <c r="Q458" s="476">
        <f t="shared" si="1009"/>
        <v>0.3043839055449441</v>
      </c>
      <c r="R458" s="473">
        <f t="shared" si="1010"/>
        <v>149.80000000000001</v>
      </c>
      <c r="S458" s="475">
        <f t="shared" si="1011"/>
        <v>154.59700858609986</v>
      </c>
      <c r="T458" s="475">
        <f t="shared" si="1012"/>
        <v>150.10438390554492</v>
      </c>
      <c r="U458" s="475">
        <f t="shared" si="1013"/>
        <v>1.5759052982752937</v>
      </c>
      <c r="V458" s="475">
        <f t="shared" si="1014"/>
        <v>1.474435231101916</v>
      </c>
      <c r="W458" s="472">
        <f t="shared" si="1015"/>
        <v>-2.238433920701342</v>
      </c>
      <c r="X458" s="477">
        <f t="shared" si="1016"/>
        <v>79.140127388535035</v>
      </c>
      <c r="Y458" s="478">
        <f t="shared" ref="Y458:AA458" si="1041">H458*$E458/1000</f>
        <v>2.904442675159236</v>
      </c>
      <c r="Z458" s="478">
        <f t="shared" si="1041"/>
        <v>2.0655573248407646</v>
      </c>
      <c r="AA458" s="478">
        <f t="shared" si="1041"/>
        <v>3.9807484076433122</v>
      </c>
      <c r="AB458" s="478">
        <f t="shared" ref="AB458:AF458" si="1042">L458*$E458/1000</f>
        <v>2.0892993630573247</v>
      </c>
      <c r="AC458" s="478">
        <f t="shared" si="1042"/>
        <v>3.2605732484076437</v>
      </c>
      <c r="AD458" s="478">
        <f t="shared" si="1042"/>
        <v>0.82305732484076444</v>
      </c>
      <c r="AE458" s="478">
        <f t="shared" si="1042"/>
        <v>0.58563694267515931</v>
      </c>
      <c r="AF458" s="478">
        <f t="shared" si="1042"/>
        <v>1.7252547770700637</v>
      </c>
      <c r="AG458" s="479">
        <f t="shared" si="1019"/>
        <v>1.4401135775942067</v>
      </c>
      <c r="AH458" s="480"/>
      <c r="AI458" s="459">
        <f t="shared" si="1020"/>
        <v>304.3970085860999</v>
      </c>
      <c r="AJ458" s="301"/>
      <c r="AK458" s="301"/>
    </row>
    <row r="459" spans="1:37" ht="12.75" hidden="1" customHeight="1">
      <c r="A459" s="447">
        <v>456</v>
      </c>
      <c r="B459" s="460">
        <v>12</v>
      </c>
      <c r="C459" s="483">
        <v>49</v>
      </c>
      <c r="D459" s="472">
        <f>測定日数!K53</f>
        <v>31</v>
      </c>
      <c r="E459" s="473">
        <f>mm!K53</f>
        <v>33.439490445859875</v>
      </c>
      <c r="F459" s="474">
        <f>pH!K53</f>
        <v>4.4341183178271679</v>
      </c>
      <c r="G459" s="474">
        <f>EC!K53</f>
        <v>4.2300000000000004</v>
      </c>
      <c r="H459" s="475">
        <f>'SO4'!K53</f>
        <v>33</v>
      </c>
      <c r="I459" s="475">
        <f>'NO3'!K53</f>
        <v>17.100000000000001</v>
      </c>
      <c r="J459" s="475">
        <f>Cl!K53</f>
        <v>34.6</v>
      </c>
      <c r="K459" s="475">
        <f>H!K53</f>
        <v>36.802869539937547</v>
      </c>
      <c r="L459" s="475">
        <f>'NH4'!K53</f>
        <v>16.600000000000001</v>
      </c>
      <c r="M459" s="475">
        <f>Na!K53</f>
        <v>24.2</v>
      </c>
      <c r="N459" s="475">
        <f>K!K53</f>
        <v>1.1000000000000001</v>
      </c>
      <c r="O459" s="475">
        <f>Mg!K53</f>
        <v>4.7</v>
      </c>
      <c r="P459" s="472">
        <f>Ca!K53</f>
        <v>11.6</v>
      </c>
      <c r="Q459" s="476">
        <f t="shared" si="1009"/>
        <v>0.15050121395184413</v>
      </c>
      <c r="R459" s="473">
        <f t="shared" si="1010"/>
        <v>117.7</v>
      </c>
      <c r="S459" s="475">
        <f t="shared" si="1011"/>
        <v>111.30286953993753</v>
      </c>
      <c r="T459" s="475">
        <f t="shared" si="1012"/>
        <v>117.85050121395184</v>
      </c>
      <c r="U459" s="475">
        <f t="shared" si="1013"/>
        <v>-2.7934717468450008</v>
      </c>
      <c r="V459" s="475">
        <f t="shared" si="1014"/>
        <v>-2.8573141440046572</v>
      </c>
      <c r="W459" s="472">
        <f t="shared" si="1015"/>
        <v>-23.118399620514538</v>
      </c>
      <c r="X459" s="477">
        <f t="shared" si="1016"/>
        <v>33.439490445859875</v>
      </c>
      <c r="Y459" s="478">
        <f t="shared" ref="Y459:AA459" si="1043">H459*$E459/1000</f>
        <v>1.1035031847133761</v>
      </c>
      <c r="Z459" s="478">
        <f t="shared" si="1043"/>
        <v>0.57181528662420389</v>
      </c>
      <c r="AA459" s="478">
        <f t="shared" si="1043"/>
        <v>1.1570063694267516</v>
      </c>
      <c r="AB459" s="478">
        <f t="shared" ref="AB459:AF459" si="1044">L459*$E459/1000</f>
        <v>0.55509554140127393</v>
      </c>
      <c r="AC459" s="478">
        <f t="shared" si="1044"/>
        <v>0.80923566878980902</v>
      </c>
      <c r="AD459" s="478">
        <f t="shared" si="1044"/>
        <v>3.6783439490445866E-2</v>
      </c>
      <c r="AE459" s="478">
        <f t="shared" si="1044"/>
        <v>0.15716560509554142</v>
      </c>
      <c r="AF459" s="478">
        <f t="shared" si="1044"/>
        <v>0.38789808917197449</v>
      </c>
      <c r="AG459" s="479">
        <f t="shared" si="1019"/>
        <v>1.2306692043609688</v>
      </c>
      <c r="AH459" s="480"/>
      <c r="AI459" s="459">
        <f t="shared" si="1020"/>
        <v>229.00286953993754</v>
      </c>
      <c r="AJ459" s="301"/>
      <c r="AK459" s="301"/>
    </row>
    <row r="460" spans="1:37" ht="12.75" hidden="1" customHeight="1">
      <c r="A460" s="447">
        <v>457</v>
      </c>
      <c r="B460" s="460">
        <v>12</v>
      </c>
      <c r="C460" s="483">
        <v>50</v>
      </c>
      <c r="D460" s="472">
        <f>測定日数!K54</f>
        <v>28</v>
      </c>
      <c r="E460" s="473">
        <f>mm!K54</f>
        <v>121.14555958268888</v>
      </c>
      <c r="F460" s="474">
        <f>pH!K54</f>
        <v>4.3</v>
      </c>
      <c r="G460" s="474">
        <f>EC!K54</f>
        <v>2.9</v>
      </c>
      <c r="H460" s="475">
        <f>'SO4'!K54</f>
        <v>27.1</v>
      </c>
      <c r="I460" s="475">
        <f>'NO3'!K54</f>
        <v>20.6</v>
      </c>
      <c r="J460" s="475">
        <f>Cl!K54</f>
        <v>38.700000000000003</v>
      </c>
      <c r="K460" s="475">
        <f>H!K54</f>
        <v>50.118723362727259</v>
      </c>
      <c r="L460" s="475">
        <f>'NH4'!K54</f>
        <v>10.3</v>
      </c>
      <c r="M460" s="475">
        <f>Na!K54</f>
        <v>32</v>
      </c>
      <c r="N460" s="475">
        <f>K!K54</f>
        <v>1.1000000000000001</v>
      </c>
      <c r="O460" s="475">
        <f>Mg!K54</f>
        <v>3.6</v>
      </c>
      <c r="P460" s="472">
        <f>Ca!K54</f>
        <v>2.1</v>
      </c>
      <c r="Q460" s="476">
        <f t="shared" si="1009"/>
        <v>0.11051511632858448</v>
      </c>
      <c r="R460" s="473">
        <f t="shared" si="1010"/>
        <v>113.5</v>
      </c>
      <c r="S460" s="475">
        <f t="shared" si="1011"/>
        <v>104.91872336272723</v>
      </c>
      <c r="T460" s="475">
        <f t="shared" si="1012"/>
        <v>113.6105151163286</v>
      </c>
      <c r="U460" s="475">
        <f t="shared" si="1013"/>
        <v>-3.9288191530274026</v>
      </c>
      <c r="V460" s="475">
        <f t="shared" si="1014"/>
        <v>-3.9774044947465454</v>
      </c>
      <c r="W460" s="472">
        <f t="shared" si="1015"/>
        <v>0.62409364495205732</v>
      </c>
      <c r="X460" s="477">
        <f t="shared" si="1016"/>
        <v>121.14555958268888</v>
      </c>
      <c r="Y460" s="478">
        <f t="shared" ref="Y460:AA460" si="1045">H460*$E460/1000</f>
        <v>3.2830446646908684</v>
      </c>
      <c r="Z460" s="478">
        <f t="shared" si="1045"/>
        <v>2.4955985274033909</v>
      </c>
      <c r="AA460" s="478">
        <f t="shared" si="1045"/>
        <v>4.6883331558500592</v>
      </c>
      <c r="AB460" s="478">
        <f t="shared" ref="AB460:AF460" si="1046">L460*$E460/1000</f>
        <v>1.2477992637016955</v>
      </c>
      <c r="AC460" s="478">
        <f t="shared" si="1046"/>
        <v>3.8766579066460438</v>
      </c>
      <c r="AD460" s="478">
        <f t="shared" si="1046"/>
        <v>0.13326011554095776</v>
      </c>
      <c r="AE460" s="478">
        <f t="shared" si="1046"/>
        <v>0.43612401449767996</v>
      </c>
      <c r="AF460" s="478">
        <f t="shared" si="1046"/>
        <v>0.25440567512364665</v>
      </c>
      <c r="AG460" s="479">
        <f t="shared" si="1019"/>
        <v>6.0716607873475761</v>
      </c>
      <c r="AH460" s="480"/>
      <c r="AI460" s="459">
        <f t="shared" si="1020"/>
        <v>218.41872336272723</v>
      </c>
      <c r="AJ460" s="301"/>
      <c r="AK460" s="301"/>
    </row>
    <row r="461" spans="1:37" ht="12.75" hidden="1" customHeight="1">
      <c r="A461" s="447">
        <v>458</v>
      </c>
      <c r="B461" s="460">
        <v>12</v>
      </c>
      <c r="C461" s="483">
        <v>51</v>
      </c>
      <c r="D461" s="472">
        <f>測定日数!K55</f>
        <v>28</v>
      </c>
      <c r="E461" s="473">
        <f>mm!K55</f>
        <v>93.5</v>
      </c>
      <c r="F461" s="474">
        <f>pH!K55</f>
        <v>4.394156569758298</v>
      </c>
      <c r="G461" s="474">
        <f>EC!K55</f>
        <v>2.9521390374331546</v>
      </c>
      <c r="H461" s="475">
        <f>'SO4'!K55</f>
        <v>24.446619258685242</v>
      </c>
      <c r="I461" s="475">
        <f>'NO3'!K55</f>
        <v>20.87294873088436</v>
      </c>
      <c r="J461" s="475">
        <f>Cl!K55</f>
        <v>43.037191796836694</v>
      </c>
      <c r="K461" s="475">
        <f>H!K55</f>
        <v>40.349989889945981</v>
      </c>
      <c r="L461" s="475">
        <f>'NH4'!K55</f>
        <v>18.740291924066543</v>
      </c>
      <c r="M461" s="475">
        <f>Na!K55</f>
        <v>35.635116872483508</v>
      </c>
      <c r="N461" s="475">
        <f>K!K55</f>
        <v>0.82197026683261076</v>
      </c>
      <c r="O461" s="475">
        <f>Mg!K55</f>
        <v>4.9144209119054318</v>
      </c>
      <c r="P461" s="472">
        <f>Ca!K55</f>
        <v>2.9433112384855962</v>
      </c>
      <c r="Q461" s="476">
        <f t="shared" si="1009"/>
        <v>0.13727082851269987</v>
      </c>
      <c r="R461" s="473">
        <f t="shared" si="1010"/>
        <v>112.80337904509155</v>
      </c>
      <c r="S461" s="475">
        <f t="shared" si="1011"/>
        <v>111.2628332541107</v>
      </c>
      <c r="T461" s="475">
        <f t="shared" si="1012"/>
        <v>112.94064987360424</v>
      </c>
      <c r="U461" s="475">
        <f t="shared" si="1013"/>
        <v>-0.68754042618603595</v>
      </c>
      <c r="V461" s="475">
        <f t="shared" si="1014"/>
        <v>-0.74834547442681421</v>
      </c>
      <c r="W461" s="472">
        <f t="shared" si="1015"/>
        <v>-4.6515704102288638</v>
      </c>
      <c r="X461" s="477">
        <f t="shared" si="1016"/>
        <v>93.5</v>
      </c>
      <c r="Y461" s="478">
        <f t="shared" ref="Y461:AA461" si="1047">H461*$E461/1000</f>
        <v>2.2857589006870702</v>
      </c>
      <c r="Z461" s="478">
        <f t="shared" si="1047"/>
        <v>1.9516207063376876</v>
      </c>
      <c r="AA461" s="478">
        <f t="shared" si="1047"/>
        <v>4.0239774330042311</v>
      </c>
      <c r="AB461" s="478">
        <f t="shared" ref="AB461:AF461" si="1048">L461*$E461/1000</f>
        <v>1.7522172949002217</v>
      </c>
      <c r="AC461" s="478">
        <f t="shared" si="1048"/>
        <v>3.3318834275772078</v>
      </c>
      <c r="AD461" s="478">
        <f t="shared" si="1048"/>
        <v>7.6854219948849112E-2</v>
      </c>
      <c r="AE461" s="478">
        <f t="shared" si="1048"/>
        <v>0.45949835526315785</v>
      </c>
      <c r="AF461" s="478">
        <f t="shared" si="1048"/>
        <v>0.27519960079840328</v>
      </c>
      <c r="AG461" s="479">
        <f t="shared" si="1019"/>
        <v>3.7727240547099492</v>
      </c>
      <c r="AH461" s="480"/>
      <c r="AI461" s="459">
        <f t="shared" si="1020"/>
        <v>224.06621229920225</v>
      </c>
      <c r="AJ461" s="301"/>
      <c r="AK461" s="301"/>
    </row>
    <row r="462" spans="1:37" ht="12.75" hidden="1" customHeight="1">
      <c r="A462" s="447">
        <v>459</v>
      </c>
      <c r="B462" s="460">
        <v>12</v>
      </c>
      <c r="C462" s="483">
        <v>52</v>
      </c>
      <c r="D462" s="472">
        <f>測定日数!K56</f>
        <v>28</v>
      </c>
      <c r="E462" s="473">
        <f>mm!K56</f>
        <v>246.35593641194478</v>
      </c>
      <c r="F462" s="474">
        <f>pH!K56</f>
        <v>5.7</v>
      </c>
      <c r="G462" s="474">
        <f>EC!K56</f>
        <v>0.6</v>
      </c>
      <c r="H462" s="475">
        <f>'SO4'!K56</f>
        <v>6.2</v>
      </c>
      <c r="I462" s="475">
        <f>'NO3'!K56</f>
        <v>2</v>
      </c>
      <c r="J462" s="475">
        <f>Cl!K56</f>
        <v>35.799999999999997</v>
      </c>
      <c r="K462" s="475">
        <f>H!K56</f>
        <v>1.9952623149688791</v>
      </c>
      <c r="L462" s="475">
        <f>'NH4'!K56</f>
        <v>2.2000000000000002</v>
      </c>
      <c r="M462" s="475">
        <f>Na!K56</f>
        <v>34.6</v>
      </c>
      <c r="N462" s="475">
        <f>K!K56</f>
        <v>1.3</v>
      </c>
      <c r="O462" s="475">
        <f>Mg!K56</f>
        <v>3.1</v>
      </c>
      <c r="P462" s="472">
        <f>Ca!K56</f>
        <v>2</v>
      </c>
      <c r="Q462" s="476">
        <f t="shared" si="1009"/>
        <v>2.7760142118247448</v>
      </c>
      <c r="R462" s="473">
        <f t="shared" si="1010"/>
        <v>50.2</v>
      </c>
      <c r="S462" s="475">
        <f t="shared" si="1011"/>
        <v>50.29526231496888</v>
      </c>
      <c r="T462" s="475">
        <f t="shared" si="1012"/>
        <v>52.976014211824747</v>
      </c>
      <c r="U462" s="475">
        <f t="shared" si="1013"/>
        <v>9.4792841746419498E-2</v>
      </c>
      <c r="V462" s="475">
        <f t="shared" si="1014"/>
        <v>-2.5958349572258346</v>
      </c>
      <c r="W462" s="472">
        <f t="shared" si="1015"/>
        <v>8.5690129232637826</v>
      </c>
      <c r="X462" s="477">
        <f t="shared" si="1016"/>
        <v>246.35593641194478</v>
      </c>
      <c r="Y462" s="478">
        <f t="shared" ref="Y462:AA462" si="1049">H462*$E462/1000</f>
        <v>1.5274068057540575</v>
      </c>
      <c r="Z462" s="478">
        <f t="shared" si="1049"/>
        <v>0.49271187282388956</v>
      </c>
      <c r="AA462" s="478">
        <f t="shared" si="1049"/>
        <v>8.8195425235476232</v>
      </c>
      <c r="AB462" s="478">
        <f t="shared" ref="AB462:AF462" si="1050">L462*$E462/1000</f>
        <v>0.54198306010627861</v>
      </c>
      <c r="AC462" s="478">
        <f t="shared" si="1050"/>
        <v>8.5239153998532888</v>
      </c>
      <c r="AD462" s="478">
        <f t="shared" si="1050"/>
        <v>0.32026271733552825</v>
      </c>
      <c r="AE462" s="478">
        <f t="shared" si="1050"/>
        <v>0.76370340287702876</v>
      </c>
      <c r="AF462" s="478">
        <f t="shared" si="1050"/>
        <v>0.49271187282388956</v>
      </c>
      <c r="AG462" s="479">
        <f t="shared" si="1019"/>
        <v>0.49154471599162292</v>
      </c>
      <c r="AH462" s="480"/>
      <c r="AI462" s="459">
        <f t="shared" si="1020"/>
        <v>100.49526231496888</v>
      </c>
      <c r="AJ462" s="301"/>
      <c r="AK462" s="301"/>
    </row>
    <row r="463" spans="1:37" ht="12.75" hidden="1" customHeight="1">
      <c r="A463" s="447">
        <v>460</v>
      </c>
      <c r="B463" s="460">
        <v>1</v>
      </c>
      <c r="C463" s="483">
        <v>1</v>
      </c>
      <c r="D463" s="472">
        <f>測定日数!L5</f>
        <v>35</v>
      </c>
      <c r="E463" s="473">
        <f>mm!L5</f>
        <v>73.061729888368632</v>
      </c>
      <c r="F463" s="474">
        <f>pH!L5</f>
        <v>4.5609559521274381</v>
      </c>
      <c r="G463" s="474">
        <f>EC!L5</f>
        <v>5.008545723870518</v>
      </c>
      <c r="H463" s="475">
        <f>'SO4'!L5</f>
        <v>29.132542205694126</v>
      </c>
      <c r="I463" s="475">
        <f>'NO3'!L5</f>
        <v>12.573313067877944</v>
      </c>
      <c r="J463" s="475">
        <f>Cl!L5</f>
        <v>267.5296435027862</v>
      </c>
      <c r="K463" s="475">
        <f>H!L5</f>
        <v>27.481728695835955</v>
      </c>
      <c r="L463" s="475">
        <f>'NH4'!L5</f>
        <v>30.019472184424409</v>
      </c>
      <c r="M463" s="475">
        <f>Na!L5</f>
        <v>220.82887064615451</v>
      </c>
      <c r="N463" s="475">
        <f>K!L5</f>
        <v>6.3369292809241573</v>
      </c>
      <c r="O463" s="475">
        <f>Mg!L5</f>
        <v>24.210311391804442</v>
      </c>
      <c r="P463" s="472">
        <f>Ca!L5</f>
        <v>11.045175466354562</v>
      </c>
      <c r="Q463" s="476">
        <f t="shared" si="1009"/>
        <v>0.20154760291739582</v>
      </c>
      <c r="R463" s="473">
        <f t="shared" si="1010"/>
        <v>338.36804098205238</v>
      </c>
      <c r="S463" s="475">
        <f t="shared" si="1011"/>
        <v>355.1779745236571</v>
      </c>
      <c r="T463" s="475">
        <f t="shared" si="1012"/>
        <v>338.56958858496978</v>
      </c>
      <c r="U463" s="475">
        <f t="shared" si="1013"/>
        <v>2.4237661475637644</v>
      </c>
      <c r="V463" s="475">
        <f t="shared" si="1014"/>
        <v>2.3940099860338941</v>
      </c>
      <c r="W463" s="472">
        <f t="shared" si="1015"/>
        <v>3.0348243427983808</v>
      </c>
      <c r="X463" s="477">
        <f t="shared" si="1016"/>
        <v>73.061729888368632</v>
      </c>
      <c r="Y463" s="478">
        <f t="shared" ref="Y463:AA463" si="1051">H463*$E463/1000</f>
        <v>2.1284739295939228</v>
      </c>
      <c r="Z463" s="478">
        <f t="shared" si="1051"/>
        <v>0.91862800316719395</v>
      </c>
      <c r="AA463" s="478">
        <f t="shared" si="1051"/>
        <v>19.546178550732119</v>
      </c>
      <c r="AB463" s="478">
        <f t="shared" ref="AB463:AF463" si="1052">L463*$E463/1000</f>
        <v>2.1932745681298114</v>
      </c>
      <c r="AC463" s="478">
        <f t="shared" si="1052"/>
        <v>16.134139298702838</v>
      </c>
      <c r="AD463" s="478">
        <f t="shared" si="1052"/>
        <v>0.46298701544457488</v>
      </c>
      <c r="AE463" s="478">
        <f t="shared" si="1052"/>
        <v>1.7688472314213102</v>
      </c>
      <c r="AF463" s="478">
        <f t="shared" si="1052"/>
        <v>0.80697962649243316</v>
      </c>
      <c r="AG463" s="479">
        <f t="shared" si="1019"/>
        <v>2.0078626388405958</v>
      </c>
      <c r="AH463" s="480"/>
      <c r="AI463" s="459">
        <f t="shared" si="1020"/>
        <v>693.54601550570942</v>
      </c>
      <c r="AJ463" s="301"/>
      <c r="AK463" s="301"/>
    </row>
    <row r="464" spans="1:37" ht="12.75" hidden="1" customHeight="1">
      <c r="A464" s="447">
        <v>461</v>
      </c>
      <c r="B464" s="460">
        <v>1</v>
      </c>
      <c r="C464" s="483">
        <v>2</v>
      </c>
      <c r="D464" s="461">
        <f>測定日数!L6</f>
        <v>30</v>
      </c>
      <c r="E464" s="462">
        <f>mm!L6</f>
        <v>67.619182345451975</v>
      </c>
      <c r="F464" s="463">
        <f>pH!L6</f>
        <v>5.0244585662896926</v>
      </c>
      <c r="G464" s="463">
        <f>EC!L6</f>
        <v>1.7580502092050208</v>
      </c>
      <c r="H464" s="464">
        <f>'SO4'!L6</f>
        <v>11.006144992654949</v>
      </c>
      <c r="I464" s="464">
        <f>'NO3'!L6</f>
        <v>12.338566660796912</v>
      </c>
      <c r="J464" s="464">
        <f>Cl!L6</f>
        <v>70.564768228058284</v>
      </c>
      <c r="K464" s="464">
        <f>H!L6</f>
        <v>10.373414055512612</v>
      </c>
      <c r="L464" s="464">
        <f>'NH4'!L6</f>
        <v>13.559494739315253</v>
      </c>
      <c r="M464" s="464">
        <f>Na!L6</f>
        <v>69.087254955143663</v>
      </c>
      <c r="N464" s="464">
        <f>K!L6</f>
        <v>6.6293725383717224</v>
      </c>
      <c r="O464" s="464">
        <f>Mg!L6</f>
        <v>3.7620729289708326</v>
      </c>
      <c r="P464" s="461">
        <f>Ca!L6</f>
        <v>2.6408049712560713</v>
      </c>
      <c r="Q464" s="465">
        <f t="shared" si="1009"/>
        <v>0.58597657020116567</v>
      </c>
      <c r="R464" s="466">
        <f t="shared" si="1010"/>
        <v>104.9156248741651</v>
      </c>
      <c r="S464" s="467">
        <f t="shared" si="1011"/>
        <v>112.45529208879708</v>
      </c>
      <c r="T464" s="467">
        <f t="shared" si="1012"/>
        <v>105.50160144436627</v>
      </c>
      <c r="U464" s="467">
        <f t="shared" si="1013"/>
        <v>3.4685722082667847</v>
      </c>
      <c r="V464" s="467">
        <f t="shared" si="1014"/>
        <v>3.1903972073141906</v>
      </c>
      <c r="W464" s="461">
        <f t="shared" si="1015"/>
        <v>-1.6939537115109731</v>
      </c>
      <c r="X464" s="468">
        <f t="shared" si="1016"/>
        <v>67.619182345451975</v>
      </c>
      <c r="Y464" s="469">
        <f t="shared" ref="Y464:AA464" si="1053">H464*$E464/1000</f>
        <v>0.74422652517881815</v>
      </c>
      <c r="Z464" s="469">
        <f t="shared" si="1053"/>
        <v>0.8343237889179409</v>
      </c>
      <c r="AA464" s="469">
        <f t="shared" si="1053"/>
        <v>4.7715319299776295</v>
      </c>
      <c r="AB464" s="469">
        <f t="shared" ref="AB464:AF464" si="1054">L464*$E464/1000</f>
        <v>0.91688194728995498</v>
      </c>
      <c r="AC464" s="469">
        <f t="shared" si="1054"/>
        <v>4.6716236905585902</v>
      </c>
      <c r="AD464" s="469">
        <f t="shared" si="1054"/>
        <v>0.44827275050808929</v>
      </c>
      <c r="AE464" s="469">
        <f t="shared" si="1054"/>
        <v>0.2543882953809673</v>
      </c>
      <c r="AF464" s="469">
        <f t="shared" si="1054"/>
        <v>0.17856907289014035</v>
      </c>
      <c r="AG464" s="470">
        <f t="shared" si="1019"/>
        <v>0.70144177656458184</v>
      </c>
      <c r="AH464" s="471"/>
      <c r="AI464" s="459">
        <f t="shared" si="1020"/>
        <v>217.37091696296218</v>
      </c>
      <c r="AJ464" s="301"/>
      <c r="AK464" s="301"/>
    </row>
    <row r="465" spans="1:37" ht="12.75" hidden="1" customHeight="1">
      <c r="A465" s="447">
        <v>462</v>
      </c>
      <c r="B465" s="460">
        <v>1</v>
      </c>
      <c r="C465" s="483">
        <v>3</v>
      </c>
      <c r="D465" s="472">
        <f>測定日数!L7</f>
        <v>35</v>
      </c>
      <c r="E465" s="473">
        <f>mm!L7</f>
        <v>46.337579617834393</v>
      </c>
      <c r="F465" s="474">
        <f>pH!L7</f>
        <v>4.7188393373517155</v>
      </c>
      <c r="G465" s="474">
        <f>EC!L7</f>
        <v>4.4262199312714783</v>
      </c>
      <c r="H465" s="475">
        <f>'SO4'!L7</f>
        <v>27.217926689576174</v>
      </c>
      <c r="I465" s="475">
        <f>'NO3'!L7</f>
        <v>12.486974836492626</v>
      </c>
      <c r="J465" s="475">
        <f>Cl!L7</f>
        <v>218.50338553405166</v>
      </c>
      <c r="K465" s="475">
        <f>H!L7</f>
        <v>19.105599192737419</v>
      </c>
      <c r="L465" s="475">
        <f>'NH4'!L7</f>
        <v>24.998090874379532</v>
      </c>
      <c r="M465" s="475">
        <f>Na!L7</f>
        <v>180.56626326012253</v>
      </c>
      <c r="N465" s="475">
        <f>K!L7</f>
        <v>6.6794983345198222</v>
      </c>
      <c r="O465" s="475">
        <f>Mg!L7</f>
        <v>22.027067158796829</v>
      </c>
      <c r="P465" s="472">
        <f>Ca!L7</f>
        <v>8.3883161512027495</v>
      </c>
      <c r="Q465" s="476">
        <f t="shared" si="1009"/>
        <v>0.28990854915335151</v>
      </c>
      <c r="R465" s="473">
        <f t="shared" si="1010"/>
        <v>285.42621374969667</v>
      </c>
      <c r="S465" s="475">
        <f t="shared" si="1011"/>
        <v>292.18021828175847</v>
      </c>
      <c r="T465" s="475">
        <f t="shared" si="1012"/>
        <v>285.71612229885</v>
      </c>
      <c r="U465" s="475">
        <f t="shared" si="1013"/>
        <v>1.1693090930978398</v>
      </c>
      <c r="V465" s="475">
        <f t="shared" si="1014"/>
        <v>1.1185563100147065</v>
      </c>
      <c r="W465" s="472">
        <f t="shared" si="1015"/>
        <v>-1.0680293653568371</v>
      </c>
      <c r="X465" s="477">
        <f t="shared" si="1016"/>
        <v>46.337579617834393</v>
      </c>
      <c r="Y465" s="478">
        <f t="shared" ref="Y465:AA465" si="1055">H465*$E465/1000</f>
        <v>1.2612128450106157</v>
      </c>
      <c r="Z465" s="478">
        <f t="shared" si="1055"/>
        <v>0.57861619067187164</v>
      </c>
      <c r="AA465" s="478">
        <f t="shared" si="1055"/>
        <v>10.124918023950482</v>
      </c>
      <c r="AB465" s="478">
        <f t="shared" ref="AB465:AF465" si="1056">L465*$E465/1000</f>
        <v>1.1583510261854211</v>
      </c>
      <c r="AC465" s="478">
        <f t="shared" si="1056"/>
        <v>8.3670036001107722</v>
      </c>
      <c r="AD465" s="478">
        <f t="shared" si="1056"/>
        <v>0.30951178588300449</v>
      </c>
      <c r="AE465" s="478">
        <f t="shared" si="1056"/>
        <v>1.0206809782181332</v>
      </c>
      <c r="AF465" s="478">
        <f t="shared" si="1056"/>
        <v>0.38869426751592356</v>
      </c>
      <c r="AG465" s="479">
        <f t="shared" si="1019"/>
        <v>0.88530722373990256</v>
      </c>
      <c r="AH465" s="480"/>
      <c r="AI465" s="459">
        <f t="shared" si="1020"/>
        <v>577.60643203145514</v>
      </c>
      <c r="AJ465" s="301"/>
      <c r="AK465" s="301"/>
    </row>
    <row r="466" spans="1:37" ht="12.75" hidden="1" customHeight="1">
      <c r="A466" s="447">
        <v>463</v>
      </c>
      <c r="B466" s="460">
        <v>1</v>
      </c>
      <c r="C466" s="483">
        <v>4</v>
      </c>
      <c r="D466" s="472">
        <f>測定日数!L8</f>
        <v>17</v>
      </c>
      <c r="E466" s="473">
        <f>mm!L8</f>
        <v>15.225970719287078</v>
      </c>
      <c r="F466" s="474">
        <f>pH!L8</f>
        <v>5.55</v>
      </c>
      <c r="G466" s="474">
        <f>EC!L8</f>
        <v>2.97</v>
      </c>
      <c r="H466" s="475">
        <f>'SO4'!L8</f>
        <v>22</v>
      </c>
      <c r="I466" s="475">
        <f>'NO3'!L8</f>
        <v>21.2</v>
      </c>
      <c r="J466" s="475">
        <f>Cl!L8</f>
        <v>146.19999999999999</v>
      </c>
      <c r="K466" s="475">
        <f>H!L8</f>
        <v>2.8183829312644555</v>
      </c>
      <c r="L466" s="475">
        <f>'NH4'!L8</f>
        <v>24.3</v>
      </c>
      <c r="M466" s="475">
        <f>Na!L8</f>
        <v>108</v>
      </c>
      <c r="N466" s="475">
        <f>K!L8</f>
        <v>5.6</v>
      </c>
      <c r="O466" s="475">
        <f>Mg!L8</f>
        <v>15</v>
      </c>
      <c r="P466" s="472">
        <f>Ca!L8</f>
        <v>18.2</v>
      </c>
      <c r="Q466" s="476">
        <f t="shared" si="1009"/>
        <v>1.9652675586517816</v>
      </c>
      <c r="R466" s="473">
        <f t="shared" si="1010"/>
        <v>211.39999999999998</v>
      </c>
      <c r="S466" s="475">
        <f t="shared" si="1011"/>
        <v>207.11838293126442</v>
      </c>
      <c r="T466" s="475">
        <f t="shared" si="1012"/>
        <v>213.36526755865177</v>
      </c>
      <c r="U466" s="475">
        <f t="shared" si="1013"/>
        <v>-1.0230415779463504</v>
      </c>
      <c r="V466" s="475">
        <f t="shared" si="1014"/>
        <v>-1.4856426926728166</v>
      </c>
      <c r="W466" s="472">
        <f t="shared" si="1015"/>
        <v>-1.9556632216674203</v>
      </c>
      <c r="X466" s="477">
        <f t="shared" si="1016"/>
        <v>15.225970719287078</v>
      </c>
      <c r="Y466" s="478">
        <f t="shared" ref="Y466:AA466" si="1057">H466*$E466/1000</f>
        <v>0.3349713558243157</v>
      </c>
      <c r="Z466" s="478">
        <f t="shared" si="1057"/>
        <v>0.32279057924888604</v>
      </c>
      <c r="AA466" s="478">
        <f t="shared" si="1057"/>
        <v>2.2260369191597706</v>
      </c>
      <c r="AB466" s="478">
        <f t="shared" ref="AB466:AF466" si="1058">L466*$E466/1000</f>
        <v>0.36999108847867601</v>
      </c>
      <c r="AC466" s="478">
        <f t="shared" si="1058"/>
        <v>1.6444048376830045</v>
      </c>
      <c r="AD466" s="478">
        <f t="shared" si="1058"/>
        <v>8.5265436028007624E-2</v>
      </c>
      <c r="AE466" s="478">
        <f t="shared" si="1058"/>
        <v>0.22838956078930617</v>
      </c>
      <c r="AF466" s="478">
        <f t="shared" si="1058"/>
        <v>0.27711266709102483</v>
      </c>
      <c r="AG466" s="479">
        <f t="shared" si="1019"/>
        <v>4.2912615987171089E-2</v>
      </c>
      <c r="AH466" s="480"/>
      <c r="AI466" s="459">
        <f t="shared" si="1020"/>
        <v>418.5183829312644</v>
      </c>
      <c r="AJ466" s="301"/>
      <c r="AK466" s="301"/>
    </row>
    <row r="467" spans="1:37" ht="12.75" hidden="1" customHeight="1">
      <c r="A467" s="447">
        <v>464</v>
      </c>
      <c r="B467" s="460">
        <v>1</v>
      </c>
      <c r="C467" s="483">
        <v>5</v>
      </c>
      <c r="D467" s="472">
        <f>測定日数!L9</f>
        <v>0</v>
      </c>
      <c r="E467" s="481"/>
      <c r="F467" s="474"/>
      <c r="G467" s="474"/>
      <c r="H467" s="475"/>
      <c r="I467" s="475"/>
      <c r="J467" s="475"/>
      <c r="K467" s="475"/>
      <c r="L467" s="475"/>
      <c r="M467" s="475"/>
      <c r="N467" s="475"/>
      <c r="O467" s="475"/>
      <c r="P467" s="472"/>
      <c r="Q467" s="476"/>
      <c r="R467" s="473"/>
      <c r="S467" s="475"/>
      <c r="T467" s="475"/>
      <c r="U467" s="475"/>
      <c r="V467" s="475"/>
      <c r="W467" s="472"/>
      <c r="X467" s="477"/>
      <c r="Y467" s="478"/>
      <c r="Z467" s="478"/>
      <c r="AA467" s="478"/>
      <c r="AB467" s="478"/>
      <c r="AC467" s="478"/>
      <c r="AD467" s="478"/>
      <c r="AE467" s="478"/>
      <c r="AF467" s="478"/>
      <c r="AG467" s="479"/>
      <c r="AH467" s="480"/>
      <c r="AI467" s="459"/>
      <c r="AJ467" s="301"/>
      <c r="AK467" s="301"/>
    </row>
    <row r="468" spans="1:37" ht="12.75" hidden="1" customHeight="1">
      <c r="A468" s="447">
        <v>465</v>
      </c>
      <c r="B468" s="460">
        <v>1</v>
      </c>
      <c r="C468" s="483">
        <v>6</v>
      </c>
      <c r="D468" s="472">
        <f>測定日数!L10</f>
        <v>35</v>
      </c>
      <c r="E468" s="473">
        <f>mm!L10</f>
        <v>59.2</v>
      </c>
      <c r="F468" s="474">
        <f>pH!L10</f>
        <v>4.7700626416063123</v>
      </c>
      <c r="G468" s="474">
        <f>EC!L10</f>
        <v>2.98</v>
      </c>
      <c r="H468" s="475">
        <f>'SO4'!L10</f>
        <v>24.370282368564691</v>
      </c>
      <c r="I468" s="475">
        <f>'NO3'!L10</f>
        <v>19.895062696949495</v>
      </c>
      <c r="J468" s="475">
        <f>Cl!L10</f>
        <v>113.22580718941791</v>
      </c>
      <c r="K468" s="475">
        <f>H!L10</f>
        <v>16.979987194887265</v>
      </c>
      <c r="L468" s="475">
        <f>'NH4'!L10</f>
        <v>26.451653982141789</v>
      </c>
      <c r="M468" s="475">
        <f>Na!L10</f>
        <v>98.310800524317287</v>
      </c>
      <c r="N468" s="475">
        <f>K!L10</f>
        <v>3.1957774590447223</v>
      </c>
      <c r="O468" s="475">
        <f>Mg!L10</f>
        <v>12.47303970637304</v>
      </c>
      <c r="P468" s="472">
        <f>Ca!L10</f>
        <v>12.205950430220643</v>
      </c>
      <c r="Q468" s="476">
        <f t="shared" ref="Q468:Q496" si="1059">1.24*10^(F468-5.35)</f>
        <v>0.32620027795661261</v>
      </c>
      <c r="R468" s="473">
        <f t="shared" ref="R468:R496" si="1060">SUM(H468:J468)+H468</f>
        <v>181.86143462349679</v>
      </c>
      <c r="S468" s="475">
        <f t="shared" ref="S468:S496" si="1061">SUM(K468:P468)+O468+P468</f>
        <v>194.29619943357844</v>
      </c>
      <c r="T468" s="475">
        <f t="shared" ref="T468:T496" si="1062">SUM(H468:J468,Q468)+H468</f>
        <v>182.18763490145341</v>
      </c>
      <c r="U468" s="475">
        <f t="shared" ref="U468:U496" si="1063">(S468-R468)/(R468+S468)*100</f>
        <v>3.3057324069076031</v>
      </c>
      <c r="V468" s="475">
        <f t="shared" ref="V468:V496" si="1064">(S468-T468)/(S468+T468)*100</f>
        <v>3.2162242911470282</v>
      </c>
      <c r="W468" s="472">
        <f t="shared" ref="W468:W496" si="1065">100*((349.7*10^(2-F468)+(80*2*H468+71.5*I468+76.3*J468+73.5*L468+50.1*M468+73.5*N468+59.8*2*P468+53.3*2*O468)/10000)-G468)/((349.7*10^(2-F468)+(80*2*H468+71.5*I468+76.3*J468+73.5*L468+50.1*M468+73.5*N468+59.8*2*P468+53.3*2*O468)/10000)+G468)</f>
        <v>-1.2270307842385831E-2</v>
      </c>
      <c r="X468" s="477">
        <f t="shared" ref="X468:X496" si="1066">E468</f>
        <v>59.2</v>
      </c>
      <c r="Y468" s="478">
        <f t="shared" ref="Y468:AA468" si="1067">H468*$E468/1000</f>
        <v>1.4427207162190299</v>
      </c>
      <c r="Z468" s="478">
        <f t="shared" si="1067"/>
        <v>1.1777877116594102</v>
      </c>
      <c r="AA468" s="478">
        <f t="shared" si="1067"/>
        <v>6.7029677856135406</v>
      </c>
      <c r="AB468" s="478">
        <f t="shared" ref="AB468:AF468" si="1068">L468*$E468/1000</f>
        <v>1.5659379157427942</v>
      </c>
      <c r="AC468" s="478">
        <f t="shared" si="1068"/>
        <v>5.8199993910395831</v>
      </c>
      <c r="AD468" s="478">
        <f t="shared" si="1068"/>
        <v>0.18919002557544759</v>
      </c>
      <c r="AE468" s="478">
        <f t="shared" si="1068"/>
        <v>0.73840395061728392</v>
      </c>
      <c r="AF468" s="478">
        <f t="shared" si="1068"/>
        <v>0.72259226546906208</v>
      </c>
      <c r="AG468" s="479">
        <f t="shared" ref="AG468:AG496" si="1069">K468*$E468/1000</f>
        <v>1.0052152419373261</v>
      </c>
      <c r="AH468" s="480"/>
      <c r="AI468" s="459">
        <f t="shared" ref="AI468:AI496" si="1070">R468+S468</f>
        <v>376.15763405707526</v>
      </c>
      <c r="AJ468" s="301"/>
      <c r="AK468" s="301"/>
    </row>
    <row r="469" spans="1:37" ht="12.75" hidden="1" customHeight="1">
      <c r="A469" s="447">
        <v>466</v>
      </c>
      <c r="B469" s="460">
        <v>1</v>
      </c>
      <c r="C469" s="483">
        <v>7</v>
      </c>
      <c r="D469" s="472">
        <f>測定日数!L11</f>
        <v>35</v>
      </c>
      <c r="E469" s="473">
        <f>mm!L11</f>
        <v>33</v>
      </c>
      <c r="F469" s="474">
        <f>pH!L11</f>
        <v>5.07</v>
      </c>
      <c r="G469" s="474">
        <f>EC!L11</f>
        <v>0.75</v>
      </c>
      <c r="H469" s="475">
        <f>'SO4'!L11</f>
        <v>5.4</v>
      </c>
      <c r="I469" s="475">
        <f>'NO3'!L11</f>
        <v>11</v>
      </c>
      <c r="J469" s="475">
        <f>Cl!L11</f>
        <v>11.5</v>
      </c>
      <c r="K469" s="475">
        <f>H!L11</f>
        <v>8.511380382023761</v>
      </c>
      <c r="L469" s="475">
        <f>'NH4'!L11</f>
        <v>7.9</v>
      </c>
      <c r="M469" s="475">
        <f>Na!L11</f>
        <v>5.6</v>
      </c>
      <c r="N469" s="475">
        <f>K!L11</f>
        <v>0.2</v>
      </c>
      <c r="O469" s="475">
        <f>Mg!L11</f>
        <v>1.7</v>
      </c>
      <c r="P469" s="472">
        <f>Ca!L11</f>
        <v>2.2000000000000002</v>
      </c>
      <c r="Q469" s="476">
        <f t="shared" si="1059"/>
        <v>0.65076125070971902</v>
      </c>
      <c r="R469" s="473">
        <f t="shared" si="1060"/>
        <v>33.299999999999997</v>
      </c>
      <c r="S469" s="475">
        <f t="shared" si="1061"/>
        <v>30.011380382023756</v>
      </c>
      <c r="T469" s="475">
        <f t="shared" si="1062"/>
        <v>33.950761250709718</v>
      </c>
      <c r="U469" s="475">
        <f t="shared" si="1063"/>
        <v>-5.194357788651204</v>
      </c>
      <c r="V469" s="475">
        <f t="shared" si="1064"/>
        <v>-6.1589258397657085</v>
      </c>
      <c r="W469" s="472">
        <f t="shared" si="1065"/>
        <v>-4.7147486087022665</v>
      </c>
      <c r="X469" s="477">
        <f t="shared" si="1066"/>
        <v>33</v>
      </c>
      <c r="Y469" s="478">
        <f t="shared" ref="Y469:AA469" si="1071">H469*$E469/1000</f>
        <v>0.17820000000000003</v>
      </c>
      <c r="Z469" s="478">
        <f t="shared" si="1071"/>
        <v>0.36299999999999999</v>
      </c>
      <c r="AA469" s="478">
        <f t="shared" si="1071"/>
        <v>0.3795</v>
      </c>
      <c r="AB469" s="478">
        <f t="shared" ref="AB469:AF469" si="1072">L469*$E469/1000</f>
        <v>0.26069999999999999</v>
      </c>
      <c r="AC469" s="478">
        <f t="shared" si="1072"/>
        <v>0.18479999999999999</v>
      </c>
      <c r="AD469" s="478">
        <f t="shared" si="1072"/>
        <v>6.6000000000000008E-3</v>
      </c>
      <c r="AE469" s="478">
        <f t="shared" si="1072"/>
        <v>5.6100000000000004E-2</v>
      </c>
      <c r="AF469" s="478">
        <f t="shared" si="1072"/>
        <v>7.2600000000000012E-2</v>
      </c>
      <c r="AG469" s="479">
        <f t="shared" si="1069"/>
        <v>0.28087555260678415</v>
      </c>
      <c r="AH469" s="480"/>
      <c r="AI469" s="459">
        <f t="shared" si="1070"/>
        <v>63.311380382023756</v>
      </c>
      <c r="AJ469" s="301"/>
      <c r="AK469" s="301"/>
    </row>
    <row r="470" spans="1:37" ht="12.75" hidden="1" customHeight="1">
      <c r="A470" s="447">
        <v>467</v>
      </c>
      <c r="B470" s="460">
        <v>1</v>
      </c>
      <c r="C470" s="483">
        <v>8</v>
      </c>
      <c r="D470" s="461">
        <f>測定日数!L12</f>
        <v>35</v>
      </c>
      <c r="E470" s="462">
        <f>mm!L12</f>
        <v>158.50700636942673</v>
      </c>
      <c r="F470" s="463">
        <f>pH!L12</f>
        <v>4.6081616369682274</v>
      </c>
      <c r="G470" s="463">
        <f>EC!L12</f>
        <v>7.0004248239945994</v>
      </c>
      <c r="H470" s="464">
        <f>'SO4'!L12</f>
        <v>42.376823697452984</v>
      </c>
      <c r="I470" s="464">
        <f>'NO3'!L12</f>
        <v>16.151256731718441</v>
      </c>
      <c r="J470" s="464">
        <f>Cl!L12</f>
        <v>389.65288077210209</v>
      </c>
      <c r="K470" s="464">
        <f>H!L12</f>
        <v>24.651216904044109</v>
      </c>
      <c r="L470" s="464">
        <f>'NH4'!L12</f>
        <v>12.974612747264816</v>
      </c>
      <c r="M470" s="464">
        <f>Na!L12</f>
        <v>329.86579238857883</v>
      </c>
      <c r="N470" s="464">
        <f>K!L12</f>
        <v>7.350254415150018</v>
      </c>
      <c r="O470" s="464">
        <f>Mg!L12</f>
        <v>35.76297763256018</v>
      </c>
      <c r="P470" s="461">
        <f>Ca!L12</f>
        <v>12.268435665053284</v>
      </c>
      <c r="Q470" s="465">
        <f t="shared" si="1059"/>
        <v>0.22468978161330763</v>
      </c>
      <c r="R470" s="466">
        <f t="shared" si="1060"/>
        <v>490.55778489872654</v>
      </c>
      <c r="S470" s="467">
        <f t="shared" si="1061"/>
        <v>470.90470305026474</v>
      </c>
      <c r="T470" s="467">
        <f t="shared" si="1062"/>
        <v>490.78247468033987</v>
      </c>
      <c r="U470" s="467">
        <f t="shared" si="1063"/>
        <v>-2.0440820203382137</v>
      </c>
      <c r="V470" s="467">
        <f t="shared" si="1064"/>
        <v>-2.0669685621662151</v>
      </c>
      <c r="W470" s="461">
        <f t="shared" si="1065"/>
        <v>-0.29966573870029878</v>
      </c>
      <c r="X470" s="468">
        <f t="shared" si="1066"/>
        <v>158.50700636942673</v>
      </c>
      <c r="Y470" s="469">
        <f t="shared" ref="Y470:AA470" si="1073">H470*$E470/1000</f>
        <v>6.7170234637282542</v>
      </c>
      <c r="Z470" s="469">
        <f t="shared" si="1073"/>
        <v>2.5600873536487412</v>
      </c>
      <c r="AA470" s="469">
        <f t="shared" si="1073"/>
        <v>61.76271165440906</v>
      </c>
      <c r="AB470" s="469">
        <f t="shared" ref="AB470:AF470" si="1074">L470*$E470/1000</f>
        <v>2.0565670253715491</v>
      </c>
      <c r="AC470" s="469">
        <f t="shared" si="1074"/>
        <v>52.286039255192456</v>
      </c>
      <c r="AD470" s="469">
        <f t="shared" si="1074"/>
        <v>1.1650668233990908</v>
      </c>
      <c r="AE470" s="469">
        <f t="shared" si="1074"/>
        <v>5.6686825233938825</v>
      </c>
      <c r="AF470" s="469">
        <f t="shared" si="1074"/>
        <v>1.944633010103503</v>
      </c>
      <c r="AG470" s="470">
        <f t="shared" si="1069"/>
        <v>3.9073905948234398</v>
      </c>
      <c r="AH470" s="471"/>
      <c r="AI470" s="459">
        <f t="shared" si="1070"/>
        <v>961.46248794899134</v>
      </c>
      <c r="AJ470" s="301"/>
      <c r="AK470" s="301"/>
    </row>
    <row r="471" spans="1:37" ht="12.75" hidden="1" customHeight="1">
      <c r="A471" s="447">
        <v>468</v>
      </c>
      <c r="B471" s="460">
        <v>1</v>
      </c>
      <c r="C471" s="483">
        <v>9</v>
      </c>
      <c r="D471" s="472">
        <f>測定日数!L13</f>
        <v>35</v>
      </c>
      <c r="E471" s="473">
        <f>mm!L13</f>
        <v>185.0531847133758</v>
      </c>
      <c r="F471" s="474">
        <f>pH!L13</f>
        <v>4.6537589036472493</v>
      </c>
      <c r="G471" s="474">
        <f>EC!L13</f>
        <v>6.6168322241669202</v>
      </c>
      <c r="H471" s="475">
        <f>'SO4'!L13</f>
        <v>38.820278202362125</v>
      </c>
      <c r="I471" s="475">
        <f>'NO3'!L13</f>
        <v>12.056402807302151</v>
      </c>
      <c r="J471" s="475">
        <f>Cl!L13</f>
        <v>376.81261496605293</v>
      </c>
      <c r="K471" s="475">
        <f>H!L13</f>
        <v>22.194281820300919</v>
      </c>
      <c r="L471" s="475">
        <f>'NH4'!L13</f>
        <v>13.440545649301475</v>
      </c>
      <c r="M471" s="475">
        <f>Na!L13</f>
        <v>329.79333074088635</v>
      </c>
      <c r="N471" s="475">
        <f>K!L13</f>
        <v>7.6515710710990854</v>
      </c>
      <c r="O471" s="475">
        <f>Mg!L13</f>
        <v>37.216360614452199</v>
      </c>
      <c r="P471" s="472">
        <f>Ca!L13</f>
        <v>13.067007996889419</v>
      </c>
      <c r="Q471" s="476">
        <f t="shared" si="1059"/>
        <v>0.24956322477646406</v>
      </c>
      <c r="R471" s="473">
        <f t="shared" si="1060"/>
        <v>466.50957417807933</v>
      </c>
      <c r="S471" s="475">
        <f t="shared" si="1061"/>
        <v>473.64646650427102</v>
      </c>
      <c r="T471" s="475">
        <f t="shared" si="1062"/>
        <v>466.7591374028558</v>
      </c>
      <c r="U471" s="475">
        <f t="shared" si="1063"/>
        <v>0.75911785037426782</v>
      </c>
      <c r="V471" s="475">
        <f t="shared" si="1064"/>
        <v>0.73237856865168172</v>
      </c>
      <c r="W471" s="472">
        <f t="shared" si="1065"/>
        <v>0.76493517707559444</v>
      </c>
      <c r="X471" s="477">
        <f t="shared" si="1066"/>
        <v>185.0531847133758</v>
      </c>
      <c r="Y471" s="478">
        <f t="shared" ref="Y471:AA471" si="1075">H471*$E471/1000</f>
        <v>7.1838161128063547</v>
      </c>
      <c r="Z471" s="478">
        <f t="shared" si="1075"/>
        <v>2.2310757356785476</v>
      </c>
      <c r="AA471" s="478">
        <f t="shared" si="1075"/>
        <v>69.730374439643143</v>
      </c>
      <c r="AB471" s="478">
        <f t="shared" ref="AB471:AF471" si="1076">L471*$E471/1000</f>
        <v>2.4872157766887453</v>
      </c>
      <c r="AC471" s="478">
        <f t="shared" si="1076"/>
        <v>61.029306150832682</v>
      </c>
      <c r="AD471" s="478">
        <f t="shared" si="1076"/>
        <v>1.4159475947676217</v>
      </c>
      <c r="AE471" s="478">
        <f t="shared" si="1076"/>
        <v>6.887006055145827</v>
      </c>
      <c r="AF471" s="478">
        <f t="shared" si="1076"/>
        <v>2.4180914444995363</v>
      </c>
      <c r="AG471" s="479">
        <f t="shared" si="1069"/>
        <v>4.1071225332728645</v>
      </c>
      <c r="AH471" s="480"/>
      <c r="AI471" s="459">
        <f t="shared" si="1070"/>
        <v>940.15604068235029</v>
      </c>
      <c r="AJ471" s="301"/>
      <c r="AK471" s="301"/>
    </row>
    <row r="472" spans="1:37" ht="12.75" hidden="1" customHeight="1">
      <c r="A472" s="447">
        <v>469</v>
      </c>
      <c r="B472" s="460">
        <v>1</v>
      </c>
      <c r="C472" s="483">
        <v>10</v>
      </c>
      <c r="D472" s="472">
        <f>測定日数!L14</f>
        <v>35</v>
      </c>
      <c r="E472" s="473">
        <f>mm!L14</f>
        <v>67.7</v>
      </c>
      <c r="F472" s="474">
        <f>pH!L14</f>
        <v>4.7699999999999996</v>
      </c>
      <c r="G472" s="474">
        <f>EC!L14</f>
        <v>1.32</v>
      </c>
      <c r="H472" s="475">
        <f>'SO4'!L14</f>
        <v>10.83</v>
      </c>
      <c r="I472" s="475">
        <f>'NO3'!L14</f>
        <v>13.71</v>
      </c>
      <c r="J472" s="475">
        <f>Cl!L14</f>
        <v>12.13</v>
      </c>
      <c r="K472" s="475">
        <f>H!L14</f>
        <v>16.982436524617462</v>
      </c>
      <c r="L472" s="475">
        <f>'NH4'!L14</f>
        <v>15.52</v>
      </c>
      <c r="M472" s="475">
        <f>Na!L14</f>
        <v>9.1300000000000008</v>
      </c>
      <c r="N472" s="475">
        <f>K!L14</f>
        <v>1.28</v>
      </c>
      <c r="O472" s="475">
        <f>Mg!L14</f>
        <v>1.65</v>
      </c>
      <c r="P472" s="472">
        <f>Ca!L14</f>
        <v>6.74</v>
      </c>
      <c r="Q472" s="476">
        <f t="shared" si="1059"/>
        <v>0.3261532309950273</v>
      </c>
      <c r="R472" s="473">
        <f t="shared" si="1060"/>
        <v>47.5</v>
      </c>
      <c r="S472" s="475">
        <f t="shared" si="1061"/>
        <v>59.69243652461747</v>
      </c>
      <c r="T472" s="475">
        <f t="shared" si="1062"/>
        <v>47.826153230995025</v>
      </c>
      <c r="U472" s="475">
        <f t="shared" si="1063"/>
        <v>11.374344048814857</v>
      </c>
      <c r="V472" s="475">
        <f t="shared" si="1064"/>
        <v>11.036494545356536</v>
      </c>
      <c r="W472" s="472">
        <f t="shared" si="1065"/>
        <v>-3.7264959605364374</v>
      </c>
      <c r="X472" s="477">
        <f t="shared" si="1066"/>
        <v>67.7</v>
      </c>
      <c r="Y472" s="478">
        <f t="shared" ref="Y472:AA472" si="1077">H472*$E472/1000</f>
        <v>0.73319100000000004</v>
      </c>
      <c r="Z472" s="478">
        <f t="shared" si="1077"/>
        <v>0.92816700000000019</v>
      </c>
      <c r="AA472" s="478">
        <f t="shared" si="1077"/>
        <v>0.82120100000000018</v>
      </c>
      <c r="AB472" s="478">
        <f t="shared" ref="AB472:AF472" si="1078">L472*$E472/1000</f>
        <v>1.0507039999999999</v>
      </c>
      <c r="AC472" s="478">
        <f t="shared" si="1078"/>
        <v>0.61810100000000012</v>
      </c>
      <c r="AD472" s="478">
        <f t="shared" si="1078"/>
        <v>8.6656000000000011E-2</v>
      </c>
      <c r="AE472" s="478">
        <f t="shared" si="1078"/>
        <v>0.111705</v>
      </c>
      <c r="AF472" s="478">
        <f t="shared" si="1078"/>
        <v>0.45629800000000004</v>
      </c>
      <c r="AG472" s="479">
        <f t="shared" si="1069"/>
        <v>1.1497109527166021</v>
      </c>
      <c r="AH472" s="480"/>
      <c r="AI472" s="459">
        <f t="shared" si="1070"/>
        <v>107.19243652461748</v>
      </c>
      <c r="AJ472" s="301"/>
      <c r="AK472" s="301"/>
    </row>
    <row r="473" spans="1:37" ht="12.75" hidden="1" customHeight="1">
      <c r="A473" s="447">
        <v>470</v>
      </c>
      <c r="B473" s="460">
        <v>1</v>
      </c>
      <c r="C473" s="483">
        <v>11</v>
      </c>
      <c r="D473" s="472">
        <f>測定日数!L15</f>
        <v>35</v>
      </c>
      <c r="E473" s="473">
        <f>mm!L15</f>
        <v>94.904458598726109</v>
      </c>
      <c r="F473" s="474">
        <f>pH!L15</f>
        <v>4.62</v>
      </c>
      <c r="G473" s="474">
        <f>EC!L15</f>
        <v>1.48</v>
      </c>
      <c r="H473" s="475">
        <f>'SO4'!L15</f>
        <v>16.343951696856131</v>
      </c>
      <c r="I473" s="475">
        <f>'NO3'!L15</f>
        <v>10.965973230124174</v>
      </c>
      <c r="J473" s="475">
        <f>Cl!L15</f>
        <v>15.796897038081804</v>
      </c>
      <c r="K473" s="475">
        <f>H!L15</f>
        <v>23.988329190194907</v>
      </c>
      <c r="L473" s="475">
        <f>'NH4'!L15</f>
        <v>9.4235033259423506</v>
      </c>
      <c r="M473" s="475">
        <f>Na!L15</f>
        <v>12.179208351457156</v>
      </c>
      <c r="N473" s="475">
        <f>K!L15</f>
        <v>0.25575447570332482</v>
      </c>
      <c r="O473" s="475">
        <f>Mg!L15</f>
        <v>1.6447368421052631</v>
      </c>
      <c r="P473" s="472">
        <f>Ca!L15</f>
        <v>4.7405189620758481</v>
      </c>
      <c r="Q473" s="476">
        <f t="shared" si="1059"/>
        <v>0.23089880494619577</v>
      </c>
      <c r="R473" s="473">
        <f t="shared" si="1060"/>
        <v>59.450773661918241</v>
      </c>
      <c r="S473" s="475">
        <f t="shared" si="1061"/>
        <v>58.617306951659955</v>
      </c>
      <c r="T473" s="475">
        <f t="shared" si="1062"/>
        <v>59.681672466864434</v>
      </c>
      <c r="U473" s="475">
        <f t="shared" si="1063"/>
        <v>-0.70592043668950299</v>
      </c>
      <c r="V473" s="475">
        <f t="shared" si="1064"/>
        <v>-0.89972501913047775</v>
      </c>
      <c r="W473" s="472">
        <f t="shared" si="1065"/>
        <v>0.86083648095107479</v>
      </c>
      <c r="X473" s="477">
        <f t="shared" si="1066"/>
        <v>94.904458598726109</v>
      </c>
      <c r="Y473" s="478">
        <f t="shared" ref="Y473:AA473" si="1079">H473*$E473/1000</f>
        <v>1.5511138871538619</v>
      </c>
      <c r="Z473" s="478">
        <f t="shared" si="1079"/>
        <v>1.0407197524130587</v>
      </c>
      <c r="AA473" s="478">
        <f t="shared" si="1079"/>
        <v>1.4991959609389738</v>
      </c>
      <c r="AB473" s="478">
        <f t="shared" ref="AB473:AF473" si="1080">L473*$E473/1000</f>
        <v>0.89433248125185361</v>
      </c>
      <c r="AC473" s="478">
        <f t="shared" si="1080"/>
        <v>1.1558611747561249</v>
      </c>
      <c r="AD473" s="478">
        <f t="shared" si="1080"/>
        <v>2.4272240050825095E-2</v>
      </c>
      <c r="AE473" s="478">
        <f t="shared" si="1080"/>
        <v>0.15609285953737845</v>
      </c>
      <c r="AF473" s="478">
        <f t="shared" si="1080"/>
        <v>0.44989638557280343</v>
      </c>
      <c r="AG473" s="479">
        <f t="shared" si="1069"/>
        <v>2.2765993944834655</v>
      </c>
      <c r="AH473" s="480"/>
      <c r="AI473" s="459">
        <f t="shared" si="1070"/>
        <v>118.06808061357819</v>
      </c>
      <c r="AJ473" s="301"/>
      <c r="AK473" s="301"/>
    </row>
    <row r="474" spans="1:37" ht="12.75" hidden="1" customHeight="1">
      <c r="A474" s="447">
        <v>471</v>
      </c>
      <c r="B474" s="460">
        <v>1</v>
      </c>
      <c r="C474" s="483">
        <v>12</v>
      </c>
      <c r="D474" s="472">
        <f>測定日数!L16</f>
        <v>35</v>
      </c>
      <c r="E474" s="473">
        <f>mm!L16</f>
        <v>60.191082802547768</v>
      </c>
      <c r="F474" s="474">
        <f>pH!L16</f>
        <v>6.03</v>
      </c>
      <c r="G474" s="474">
        <f>EC!L16</f>
        <v>0.96699999999999997</v>
      </c>
      <c r="H474" s="475">
        <f>'SO4'!L16</f>
        <v>14.157818030397669</v>
      </c>
      <c r="I474" s="475">
        <f>'NO3'!L16</f>
        <v>16.610224157393969</v>
      </c>
      <c r="J474" s="475">
        <f>Cl!L16</f>
        <v>12.976022566995766</v>
      </c>
      <c r="K474" s="475">
        <f>H!L16</f>
        <v>0.93325430079699045</v>
      </c>
      <c r="L474" s="475">
        <f>'NH4'!L16</f>
        <v>39.356984478935694</v>
      </c>
      <c r="M474" s="475">
        <f>Na!L16</f>
        <v>11.309264897781645</v>
      </c>
      <c r="N474" s="475">
        <f>K!L16</f>
        <v>1.5345268542199486</v>
      </c>
      <c r="O474" s="475">
        <f>Mg!L16</f>
        <v>2.880658436213992</v>
      </c>
      <c r="P474" s="472">
        <f>Ca!L16</f>
        <v>3.2435129740518964</v>
      </c>
      <c r="Q474" s="476">
        <f t="shared" si="1059"/>
        <v>5.9350131448007239</v>
      </c>
      <c r="R474" s="473">
        <f t="shared" si="1060"/>
        <v>57.901882785185073</v>
      </c>
      <c r="S474" s="475">
        <f t="shared" si="1061"/>
        <v>65.382373352266058</v>
      </c>
      <c r="T474" s="475">
        <f t="shared" si="1062"/>
        <v>63.836895929985793</v>
      </c>
      <c r="U474" s="475">
        <f t="shared" si="1063"/>
        <v>6.0676770915021727</v>
      </c>
      <c r="V474" s="475">
        <f t="shared" si="1064"/>
        <v>1.1960115785088516</v>
      </c>
      <c r="W474" s="472">
        <f t="shared" si="1065"/>
        <v>-3.3868878466831713</v>
      </c>
      <c r="X474" s="477">
        <f t="shared" si="1066"/>
        <v>60.191082802547768</v>
      </c>
      <c r="Y474" s="478">
        <f t="shared" ref="Y474:AA474" si="1081">H474*$E474/1000</f>
        <v>0.85217439737106981</v>
      </c>
      <c r="Z474" s="478">
        <f t="shared" si="1081"/>
        <v>0.99978737762657965</v>
      </c>
      <c r="AA474" s="478">
        <f t="shared" si="1081"/>
        <v>0.78104084877777058</v>
      </c>
      <c r="AB474" s="478">
        <f t="shared" ref="AB474:AF474" si="1082">L474*$E474/1000</f>
        <v>2.3689395116302059</v>
      </c>
      <c r="AC474" s="478">
        <f t="shared" si="1082"/>
        <v>0.68071689989832196</v>
      </c>
      <c r="AD474" s="478">
        <f t="shared" si="1082"/>
        <v>9.2364832945086073E-2</v>
      </c>
      <c r="AE474" s="478">
        <f t="shared" si="1082"/>
        <v>0.17338995046001415</v>
      </c>
      <c r="AF474" s="478">
        <f t="shared" si="1082"/>
        <v>0.19523055799229566</v>
      </c>
      <c r="AG474" s="479">
        <f t="shared" si="1069"/>
        <v>5.6173586895105473E-2</v>
      </c>
      <c r="AH474" s="480"/>
      <c r="AI474" s="459">
        <f t="shared" si="1070"/>
        <v>123.28425613745114</v>
      </c>
      <c r="AJ474" s="301"/>
      <c r="AK474" s="301"/>
    </row>
    <row r="475" spans="1:37" ht="12.75" hidden="1" customHeight="1">
      <c r="A475" s="447">
        <v>472</v>
      </c>
      <c r="B475" s="460">
        <v>1</v>
      </c>
      <c r="C475" s="483">
        <v>14</v>
      </c>
      <c r="D475" s="472">
        <f>測定日数!L18</f>
        <v>35</v>
      </c>
      <c r="E475" s="473">
        <f>mm!L18</f>
        <v>89.636942675159219</v>
      </c>
      <c r="F475" s="474">
        <f>pH!L18</f>
        <v>4.79</v>
      </c>
      <c r="G475" s="474">
        <f>EC!L18</f>
        <v>1.409</v>
      </c>
      <c r="H475" s="475">
        <f>'SO4'!L18</f>
        <v>12.492192379762647</v>
      </c>
      <c r="I475" s="475">
        <f>'NO3'!L18</f>
        <v>14.836316723109178</v>
      </c>
      <c r="J475" s="475">
        <f>Cl!L18</f>
        <v>17.207334273624824</v>
      </c>
      <c r="K475" s="475">
        <f>H!L18</f>
        <v>16.218100973589298</v>
      </c>
      <c r="L475" s="475">
        <f>'NH4'!L18</f>
        <v>13.85809312638581</v>
      </c>
      <c r="M475" s="475">
        <f>Na!L18</f>
        <v>10.01306051371354</v>
      </c>
      <c r="N475" s="475">
        <f>K!L18</f>
        <v>0.51150895140664954</v>
      </c>
      <c r="O475" s="475">
        <f>Mg!L18</f>
        <v>1.2345679012345678</v>
      </c>
      <c r="P475" s="472">
        <f>Ca!L18</f>
        <v>3.2435129740518964</v>
      </c>
      <c r="Q475" s="476">
        <f t="shared" si="1059"/>
        <v>0.34152435921393287</v>
      </c>
      <c r="R475" s="473">
        <f t="shared" si="1060"/>
        <v>57.0280357562593</v>
      </c>
      <c r="S475" s="475">
        <f t="shared" si="1061"/>
        <v>49.556925315668231</v>
      </c>
      <c r="T475" s="475">
        <f t="shared" si="1062"/>
        <v>57.369560115473234</v>
      </c>
      <c r="U475" s="475">
        <f t="shared" si="1063"/>
        <v>-7.0095352716311305</v>
      </c>
      <c r="V475" s="475">
        <f t="shared" si="1064"/>
        <v>-7.3065478289157699</v>
      </c>
      <c r="W475" s="472">
        <f t="shared" si="1065"/>
        <v>-7.5109396571614235</v>
      </c>
      <c r="X475" s="477">
        <f t="shared" si="1066"/>
        <v>89.636942675159219</v>
      </c>
      <c r="Y475" s="478">
        <f t="shared" ref="Y475:AA475" si="1083">H475*$E475/1000</f>
        <v>1.1197619322318453</v>
      </c>
      <c r="Z475" s="478">
        <f t="shared" si="1083"/>
        <v>1.3298820716198434</v>
      </c>
      <c r="AA475" s="478">
        <f t="shared" si="1083"/>
        <v>1.5424128358772109</v>
      </c>
      <c r="AB475" s="478">
        <f t="shared" ref="AB475:AF475" si="1084">L475*$E475/1000</f>
        <v>1.2421970991568627</v>
      </c>
      <c r="AC475" s="478">
        <f t="shared" si="1084"/>
        <v>0.89754013127064092</v>
      </c>
      <c r="AD475" s="478">
        <f t="shared" si="1084"/>
        <v>4.585009855506865E-2</v>
      </c>
      <c r="AE475" s="478">
        <f t="shared" si="1084"/>
        <v>0.11066289219155459</v>
      </c>
      <c r="AF475" s="478">
        <f t="shared" si="1084"/>
        <v>0.29073858652122503</v>
      </c>
      <c r="AG475" s="479">
        <f t="shared" si="1069"/>
        <v>1.4537409872695677</v>
      </c>
      <c r="AH475" s="480"/>
      <c r="AI475" s="459">
        <f t="shared" si="1070"/>
        <v>106.58496107192752</v>
      </c>
      <c r="AJ475" s="301"/>
      <c r="AK475" s="301"/>
    </row>
    <row r="476" spans="1:37" ht="12.75" hidden="1" customHeight="1">
      <c r="A476" s="447">
        <v>473</v>
      </c>
      <c r="B476" s="460">
        <v>1</v>
      </c>
      <c r="C476" s="483">
        <v>15</v>
      </c>
      <c r="D476" s="472">
        <f>測定日数!L19</f>
        <v>35</v>
      </c>
      <c r="E476" s="473">
        <f>mm!L19</f>
        <v>166.2420382165605</v>
      </c>
      <c r="F476" s="474">
        <f>pH!L19</f>
        <v>4.53</v>
      </c>
      <c r="G476" s="474">
        <f>EC!L19</f>
        <v>1.907</v>
      </c>
      <c r="H476" s="475">
        <f>'SO4'!L19</f>
        <v>22.982748257909016</v>
      </c>
      <c r="I476" s="475">
        <f>'NO3'!L19</f>
        <v>11.243652930666926</v>
      </c>
      <c r="J476" s="475">
        <f>Cl!L19</f>
        <v>65.477224432339085</v>
      </c>
      <c r="K476" s="475">
        <f>H!L19</f>
        <v>29.512092266663849</v>
      </c>
      <c r="L476" s="475">
        <f>'NH4'!L19</f>
        <v>22.435184829876906</v>
      </c>
      <c r="M476" s="475">
        <f>Na!L19</f>
        <v>52.272494056616495</v>
      </c>
      <c r="N476" s="475">
        <f>K!L19</f>
        <v>2.3538381723628072</v>
      </c>
      <c r="O476" s="475">
        <f>Mg!L19</f>
        <v>2.2289251982573379</v>
      </c>
      <c r="P476" s="472">
        <f>Ca!L19</f>
        <v>6.1121922821024626</v>
      </c>
      <c r="Q476" s="476">
        <f t="shared" si="1059"/>
        <v>0.18768159480609004</v>
      </c>
      <c r="R476" s="473">
        <f t="shared" si="1060"/>
        <v>122.68637387882404</v>
      </c>
      <c r="S476" s="475">
        <f t="shared" si="1061"/>
        <v>123.25584428623966</v>
      </c>
      <c r="T476" s="475">
        <f t="shared" si="1062"/>
        <v>122.87405547363014</v>
      </c>
      <c r="U476" s="475">
        <f t="shared" si="1063"/>
        <v>0.23154642243383483</v>
      </c>
      <c r="V476" s="475">
        <f t="shared" si="1064"/>
        <v>0.15511679522967775</v>
      </c>
      <c r="W476" s="472">
        <f t="shared" si="1065"/>
        <v>13.860310882026786</v>
      </c>
      <c r="X476" s="477">
        <f t="shared" si="1066"/>
        <v>166.2420382165605</v>
      </c>
      <c r="Y476" s="478">
        <f t="shared" ref="Y476:AA476" si="1085">H476*$E476/1000</f>
        <v>3.8206989142129002</v>
      </c>
      <c r="Z476" s="478">
        <f t="shared" si="1085"/>
        <v>1.8691677801936735</v>
      </c>
      <c r="AA476" s="478">
        <f t="shared" si="1085"/>
        <v>10.885067246395224</v>
      </c>
      <c r="AB476" s="478">
        <f t="shared" ref="AB476:AF476" si="1086">L476*$E476/1000</f>
        <v>3.7296708538839951</v>
      </c>
      <c r="AC476" s="478">
        <f t="shared" si="1086"/>
        <v>8.6898859546349705</v>
      </c>
      <c r="AD476" s="478">
        <f t="shared" si="1086"/>
        <v>0.39130685540553672</v>
      </c>
      <c r="AE476" s="478">
        <f t="shared" si="1086"/>
        <v>0.37054106799055109</v>
      </c>
      <c r="AF476" s="478">
        <f t="shared" si="1086"/>
        <v>1.0161033029482438</v>
      </c>
      <c r="AG476" s="479">
        <f t="shared" si="1069"/>
        <v>4.9061503704453919</v>
      </c>
      <c r="AH476" s="480"/>
      <c r="AI476" s="459">
        <f t="shared" si="1070"/>
        <v>245.94221816506371</v>
      </c>
      <c r="AJ476" s="301"/>
      <c r="AK476" s="301"/>
    </row>
    <row r="477" spans="1:37" ht="12.75" hidden="1" customHeight="1">
      <c r="A477" s="447">
        <v>474</v>
      </c>
      <c r="B477" s="460">
        <v>1</v>
      </c>
      <c r="C477" s="483">
        <v>16</v>
      </c>
      <c r="D477" s="472">
        <f>測定日数!L20</f>
        <v>28</v>
      </c>
      <c r="E477" s="473">
        <f>mm!L20</f>
        <v>167.19745222929936</v>
      </c>
      <c r="F477" s="474">
        <f>pH!L20</f>
        <v>4.32</v>
      </c>
      <c r="G477" s="474">
        <f>EC!L20</f>
        <v>2.58</v>
      </c>
      <c r="H477" s="475">
        <f>'SO4'!L20</f>
        <v>23.086852462053201</v>
      </c>
      <c r="I477" s="475">
        <f>'NO3'!L20</f>
        <v>8.3406565545740641</v>
      </c>
      <c r="J477" s="475">
        <f>Cl!L20</f>
        <v>82.683102637286481</v>
      </c>
      <c r="K477" s="475">
        <f>H!L20</f>
        <v>47.863009232263813</v>
      </c>
      <c r="L477" s="475">
        <f>'NH4'!L20</f>
        <v>2.4778270509977829</v>
      </c>
      <c r="M477" s="475">
        <f>Na!L20</f>
        <v>73.151345824163556</v>
      </c>
      <c r="N477" s="475">
        <f>K!L20</f>
        <v>4.1441973439891946</v>
      </c>
      <c r="O477" s="475">
        <f>Mg!L20</f>
        <v>7.5776188826844102</v>
      </c>
      <c r="P477" s="472">
        <f>Ca!L20</f>
        <v>8.6072022621423816</v>
      </c>
      <c r="Q477" s="476">
        <f t="shared" si="1059"/>
        <v>0.11572353329882705</v>
      </c>
      <c r="R477" s="473">
        <f t="shared" si="1060"/>
        <v>137.19746411596697</v>
      </c>
      <c r="S477" s="475">
        <f t="shared" si="1061"/>
        <v>160.00602174106794</v>
      </c>
      <c r="T477" s="475">
        <f t="shared" si="1062"/>
        <v>137.31318764926579</v>
      </c>
      <c r="U477" s="475">
        <f t="shared" si="1063"/>
        <v>7.6743910184393567</v>
      </c>
      <c r="V477" s="475">
        <f t="shared" si="1064"/>
        <v>7.6324816476993931</v>
      </c>
      <c r="W477" s="472">
        <f t="shared" si="1065"/>
        <v>12.727959360214237</v>
      </c>
      <c r="X477" s="477">
        <f t="shared" si="1066"/>
        <v>167.19745222929936</v>
      </c>
      <c r="Y477" s="478">
        <f t="shared" ref="Y477:AA477" si="1087">H477*$E477/1000</f>
        <v>3.8600629116490222</v>
      </c>
      <c r="Z477" s="478">
        <f t="shared" si="1087"/>
        <v>1.3945365258443896</v>
      </c>
      <c r="AA477" s="478">
        <f t="shared" si="1087"/>
        <v>13.824404103367963</v>
      </c>
      <c r="AB477" s="478">
        <f t="shared" ref="AB477:AF477" si="1088">L477*$E477/1000</f>
        <v>0.41428636999166751</v>
      </c>
      <c r="AC477" s="478">
        <f t="shared" si="1088"/>
        <v>12.230718648944544</v>
      </c>
      <c r="AD477" s="478">
        <f t="shared" si="1088"/>
        <v>0.6928992374504227</v>
      </c>
      <c r="AE477" s="478">
        <f t="shared" si="1088"/>
        <v>1.2669585711494635</v>
      </c>
      <c r="AF477" s="478">
        <f t="shared" si="1088"/>
        <v>1.4391022890524683</v>
      </c>
      <c r="AG477" s="479">
        <f t="shared" si="1069"/>
        <v>8.0025731996619438</v>
      </c>
      <c r="AH477" s="480"/>
      <c r="AI477" s="459">
        <f t="shared" si="1070"/>
        <v>297.20348585703493</v>
      </c>
      <c r="AJ477" s="301"/>
      <c r="AK477" s="301"/>
    </row>
    <row r="478" spans="1:37" ht="12.75" hidden="1" customHeight="1">
      <c r="A478" s="447">
        <v>475</v>
      </c>
      <c r="B478" s="460">
        <v>1</v>
      </c>
      <c r="C478" s="483">
        <v>17</v>
      </c>
      <c r="D478" s="472">
        <f>測定日数!L21</f>
        <v>35</v>
      </c>
      <c r="E478" s="473">
        <f>mm!L21</f>
        <v>171.49681528662421</v>
      </c>
      <c r="F478" s="474">
        <f>pH!L21</f>
        <v>4.62</v>
      </c>
      <c r="G478" s="474">
        <f>EC!L21</f>
        <v>1.62</v>
      </c>
      <c r="H478" s="475">
        <f>'SO4'!L21</f>
        <v>18.8</v>
      </c>
      <c r="I478" s="475">
        <f>'NO3'!L21</f>
        <v>8.0399999999999991</v>
      </c>
      <c r="J478" s="475">
        <f>Cl!L21</f>
        <v>32.200000000000003</v>
      </c>
      <c r="K478" s="475">
        <f>H!L21</f>
        <v>23.988329190194907</v>
      </c>
      <c r="L478" s="475">
        <f>'NH4'!L21</f>
        <v>14.2</v>
      </c>
      <c r="M478" s="475">
        <f>Na!L21</f>
        <v>23.2</v>
      </c>
      <c r="N478" s="475">
        <f>K!L21</f>
        <v>0.85599999999999998</v>
      </c>
      <c r="O478" s="475">
        <f>Mg!L21</f>
        <v>3.3</v>
      </c>
      <c r="P478" s="472">
        <f>Ca!L21</f>
        <v>2.58</v>
      </c>
      <c r="Q478" s="476">
        <f t="shared" si="1059"/>
        <v>0.23089880494619577</v>
      </c>
      <c r="R478" s="473">
        <f t="shared" si="1060"/>
        <v>77.84</v>
      </c>
      <c r="S478" s="475">
        <f t="shared" si="1061"/>
        <v>74.004329190194909</v>
      </c>
      <c r="T478" s="475">
        <f t="shared" si="1062"/>
        <v>78.070898804946196</v>
      </c>
      <c r="U478" s="475">
        <f t="shared" si="1063"/>
        <v>-2.5260546971106619</v>
      </c>
      <c r="V478" s="475">
        <f t="shared" si="1064"/>
        <v>-2.6740513023470309</v>
      </c>
      <c r="W478" s="472">
        <f t="shared" si="1065"/>
        <v>3.449944227582149</v>
      </c>
      <c r="X478" s="477">
        <f t="shared" si="1066"/>
        <v>171.49681528662421</v>
      </c>
      <c r="Y478" s="478">
        <f t="shared" ref="Y478:AA478" si="1089">H478*$E478/1000</f>
        <v>3.2241401273885355</v>
      </c>
      <c r="Z478" s="478">
        <f t="shared" si="1089"/>
        <v>1.3788343949044586</v>
      </c>
      <c r="AA478" s="478">
        <f t="shared" si="1089"/>
        <v>5.5221974522293005</v>
      </c>
      <c r="AB478" s="478">
        <f t="shared" ref="AB478:AF478" si="1090">L478*$E478/1000</f>
        <v>2.4352547770700634</v>
      </c>
      <c r="AC478" s="478">
        <f t="shared" si="1090"/>
        <v>3.9787261146496817</v>
      </c>
      <c r="AD478" s="478">
        <f t="shared" si="1090"/>
        <v>0.14680127388535033</v>
      </c>
      <c r="AE478" s="478">
        <f t="shared" si="1090"/>
        <v>0.56593949044585989</v>
      </c>
      <c r="AF478" s="478">
        <f t="shared" si="1090"/>
        <v>0.4424617834394905</v>
      </c>
      <c r="AG478" s="479">
        <f t="shared" si="1069"/>
        <v>4.1139220601655913</v>
      </c>
      <c r="AH478" s="480"/>
      <c r="AI478" s="459">
        <f t="shared" si="1070"/>
        <v>151.84432919019491</v>
      </c>
      <c r="AJ478" s="301"/>
      <c r="AK478" s="301"/>
    </row>
    <row r="479" spans="1:37" ht="12.75" hidden="1" customHeight="1">
      <c r="A479" s="447">
        <v>476</v>
      </c>
      <c r="B479" s="460">
        <v>1</v>
      </c>
      <c r="C479" s="483">
        <v>18</v>
      </c>
      <c r="D479" s="472">
        <f>測定日数!L22</f>
        <v>35</v>
      </c>
      <c r="E479" s="473">
        <f>mm!L22</f>
        <v>135.98726114649682</v>
      </c>
      <c r="F479" s="474">
        <f>pH!L22</f>
        <v>4.770974737213991</v>
      </c>
      <c r="G479" s="474">
        <f>EC!L22</f>
        <v>1.65</v>
      </c>
      <c r="H479" s="475">
        <f>'SO4'!L22</f>
        <v>20.007509758001561</v>
      </c>
      <c r="I479" s="475">
        <f>'NO3'!L22</f>
        <v>18.027426984966382</v>
      </c>
      <c r="J479" s="475">
        <f>Cl!L22</f>
        <v>64.675976521339877</v>
      </c>
      <c r="K479" s="475">
        <f>H!L22</f>
        <v>16.944363624600335</v>
      </c>
      <c r="L479" s="475">
        <f>'NH4'!L22</f>
        <v>19.401330376940134</v>
      </c>
      <c r="M479" s="475">
        <f>Na!L22</f>
        <v>59.096938374970314</v>
      </c>
      <c r="N479" s="475">
        <f>K!L22</f>
        <v>2.0460358056265986</v>
      </c>
      <c r="O479" s="475">
        <f>Mg!L22</f>
        <v>2.0576131687242798</v>
      </c>
      <c r="P479" s="472">
        <f>Ca!L22</f>
        <v>13.216957605985037</v>
      </c>
      <c r="Q479" s="476">
        <f t="shared" si="1059"/>
        <v>0.32688607641956174</v>
      </c>
      <c r="R479" s="473">
        <f t="shared" si="1060"/>
        <v>122.71842302230938</v>
      </c>
      <c r="S479" s="475">
        <f t="shared" si="1061"/>
        <v>128.037809731556</v>
      </c>
      <c r="T479" s="475">
        <f t="shared" si="1062"/>
        <v>123.04530909872894</v>
      </c>
      <c r="U479" s="475">
        <f t="shared" si="1063"/>
        <v>2.1213377832438414</v>
      </c>
      <c r="V479" s="475">
        <f t="shared" si="1064"/>
        <v>1.9883856214967799</v>
      </c>
      <c r="W479" s="472">
        <f t="shared" si="1065"/>
        <v>13.584539869055634</v>
      </c>
      <c r="X479" s="477">
        <f t="shared" si="1066"/>
        <v>135.98726114649682</v>
      </c>
      <c r="Y479" s="478">
        <f t="shared" ref="Y479:AA479" si="1091">H479*$E479/1000</f>
        <v>2.7207664543524417</v>
      </c>
      <c r="Z479" s="478">
        <f t="shared" si="1091"/>
        <v>2.451500421204027</v>
      </c>
      <c r="AA479" s="478">
        <f t="shared" si="1091"/>
        <v>8.7951089091121428</v>
      </c>
      <c r="AB479" s="478">
        <f t="shared" ref="AB479:AF479" si="1092">L479*$E479/1000</f>
        <v>2.6383337805584195</v>
      </c>
      <c r="AC479" s="478">
        <f t="shared" si="1092"/>
        <v>8.0364307917555173</v>
      </c>
      <c r="AD479" s="478">
        <f t="shared" si="1092"/>
        <v>0.27823480541482731</v>
      </c>
      <c r="AE479" s="478">
        <f t="shared" si="1092"/>
        <v>0.27980917931377947</v>
      </c>
      <c r="AF479" s="478">
        <f t="shared" si="1092"/>
        <v>1.7973378655272647</v>
      </c>
      <c r="AG479" s="479">
        <f t="shared" si="1069"/>
        <v>2.3042176011797273</v>
      </c>
      <c r="AH479" s="480"/>
      <c r="AI479" s="459">
        <f t="shared" si="1070"/>
        <v>250.75623275386539</v>
      </c>
      <c r="AJ479" s="301"/>
      <c r="AK479" s="301"/>
    </row>
    <row r="480" spans="1:37" ht="12.75" hidden="1" customHeight="1">
      <c r="A480" s="447">
        <v>477</v>
      </c>
      <c r="B480" s="460">
        <v>1</v>
      </c>
      <c r="C480" s="483">
        <v>19</v>
      </c>
      <c r="D480" s="472">
        <f>測定日数!L23</f>
        <v>35</v>
      </c>
      <c r="E480" s="473">
        <f>mm!L23</f>
        <v>81.363448451215021</v>
      </c>
      <c r="F480" s="474">
        <f>pH!L23</f>
        <v>4.5999999999999996</v>
      </c>
      <c r="G480" s="474">
        <f>EC!L23</f>
        <v>2.228991935483871</v>
      </c>
      <c r="H480" s="475">
        <f>'SO4'!L23</f>
        <v>27.66940856856937</v>
      </c>
      <c r="I480" s="475">
        <f>'NO3'!L23</f>
        <v>14.604741941726965</v>
      </c>
      <c r="J480" s="475">
        <f>Cl!L23</f>
        <v>25.030412822792194</v>
      </c>
      <c r="K480" s="475">
        <f>H!L23</f>
        <v>25.118864315095834</v>
      </c>
      <c r="L480" s="475">
        <f>'NH4'!L23</f>
        <v>24.408360738114013</v>
      </c>
      <c r="M480" s="475">
        <f>Na!L23</f>
        <v>13.698715430271227</v>
      </c>
      <c r="N480" s="475">
        <f>K!L23</f>
        <v>1.9175448496158107</v>
      </c>
      <c r="O480" s="475">
        <f>Mg!L23</f>
        <v>3.2403021473532245</v>
      </c>
      <c r="P480" s="472">
        <f>Ca!L23</f>
        <v>15.053562230377953</v>
      </c>
      <c r="Q480" s="476">
        <f t="shared" si="1059"/>
        <v>0.22050664684482638</v>
      </c>
      <c r="R480" s="473">
        <f t="shared" si="1060"/>
        <v>94.973971901657904</v>
      </c>
      <c r="S480" s="475">
        <f t="shared" si="1061"/>
        <v>101.73121408855923</v>
      </c>
      <c r="T480" s="475">
        <f t="shared" si="1062"/>
        <v>95.19447854850273</v>
      </c>
      <c r="U480" s="475">
        <f t="shared" si="1063"/>
        <v>3.4352130335991169</v>
      </c>
      <c r="V480" s="475">
        <f t="shared" si="1064"/>
        <v>3.3193919252089836</v>
      </c>
      <c r="W480" s="472">
        <f t="shared" si="1065"/>
        <v>-3.1409891010385858</v>
      </c>
      <c r="X480" s="477">
        <f t="shared" si="1066"/>
        <v>81.363448451215021</v>
      </c>
      <c r="Y480" s="478">
        <f t="shared" ref="Y480:AA480" si="1093">H480*$E480/1000</f>
        <v>2.2512784977444014</v>
      </c>
      <c r="Z480" s="478">
        <f t="shared" si="1093"/>
        <v>1.1882921681189997</v>
      </c>
      <c r="AA480" s="478">
        <f t="shared" si="1093"/>
        <v>2.0365607034198838</v>
      </c>
      <c r="AB480" s="478">
        <f t="shared" ref="AB480:AF480" si="1094">L480*$E480/1000</f>
        <v>1.9859484006942001</v>
      </c>
      <c r="AC480" s="478">
        <f t="shared" si="1094"/>
        <v>1.1145747267587367</v>
      </c>
      <c r="AD480" s="478">
        <f t="shared" si="1094"/>
        <v>0.15601806152460887</v>
      </c>
      <c r="AE480" s="478">
        <f t="shared" si="1094"/>
        <v>0.26364215673253538</v>
      </c>
      <c r="AF480" s="478">
        <f t="shared" si="1094"/>
        <v>1.224809734538514</v>
      </c>
      <c r="AG480" s="479">
        <f t="shared" si="1069"/>
        <v>2.0437574218543642</v>
      </c>
      <c r="AH480" s="480"/>
      <c r="AI480" s="459">
        <f t="shared" si="1070"/>
        <v>196.70518599021713</v>
      </c>
      <c r="AJ480" s="301"/>
      <c r="AK480" s="301"/>
    </row>
    <row r="481" spans="1:37" ht="12.75" hidden="1" customHeight="1">
      <c r="A481" s="447">
        <v>478</v>
      </c>
      <c r="B481" s="460">
        <v>1</v>
      </c>
      <c r="C481" s="483">
        <v>20</v>
      </c>
      <c r="D481" s="472">
        <f>測定日数!L24</f>
        <v>35</v>
      </c>
      <c r="E481" s="473">
        <f>mm!L24</f>
        <v>139.171974522293</v>
      </c>
      <c r="F481" s="474">
        <f>pH!L24</f>
        <v>4.53</v>
      </c>
      <c r="G481" s="474">
        <f>EC!L24</f>
        <v>2.08</v>
      </c>
      <c r="H481" s="475">
        <f>'SO4'!L24</f>
        <v>18.8</v>
      </c>
      <c r="I481" s="475">
        <f>'NO3'!L24</f>
        <v>11.7</v>
      </c>
      <c r="J481" s="475">
        <f>Cl!L24</f>
        <v>20.9</v>
      </c>
      <c r="K481" s="475">
        <f>H!L24</f>
        <v>29.512092266663849</v>
      </c>
      <c r="L481" s="475">
        <f>'NH4'!L24</f>
        <v>17.600000000000001</v>
      </c>
      <c r="M481" s="475">
        <f>Na!L24</f>
        <v>8.1999999999999993</v>
      </c>
      <c r="N481" s="475">
        <f>K!L24</f>
        <v>0</v>
      </c>
      <c r="O481" s="475">
        <f>Mg!L24</f>
        <v>0.95</v>
      </c>
      <c r="P481" s="472">
        <f>Ca!L24</f>
        <v>3.6</v>
      </c>
      <c r="Q481" s="476">
        <f t="shared" si="1059"/>
        <v>0.18768159480609004</v>
      </c>
      <c r="R481" s="473">
        <f t="shared" si="1060"/>
        <v>70.2</v>
      </c>
      <c r="S481" s="475">
        <f t="shared" si="1061"/>
        <v>64.412092266663862</v>
      </c>
      <c r="T481" s="475">
        <f t="shared" si="1062"/>
        <v>70.387681594806082</v>
      </c>
      <c r="U481" s="475">
        <f t="shared" si="1063"/>
        <v>-4.2996937614418851</v>
      </c>
      <c r="V481" s="475">
        <f t="shared" si="1064"/>
        <v>-4.4329372052828306</v>
      </c>
      <c r="W481" s="472">
        <f t="shared" si="1065"/>
        <v>-7.2279675037249342</v>
      </c>
      <c r="X481" s="477">
        <f t="shared" si="1066"/>
        <v>139.171974522293</v>
      </c>
      <c r="Y481" s="478">
        <f t="shared" ref="Y481:AA481" si="1095">H481*$E481/1000</f>
        <v>2.6164331210191083</v>
      </c>
      <c r="Z481" s="478">
        <f t="shared" si="1095"/>
        <v>1.628312101910828</v>
      </c>
      <c r="AA481" s="478">
        <f t="shared" si="1095"/>
        <v>2.9086942675159233</v>
      </c>
      <c r="AB481" s="478">
        <f t="shared" ref="AB481:AF481" si="1096">L481*$E481/1000</f>
        <v>2.4494267515923571</v>
      </c>
      <c r="AC481" s="478">
        <f t="shared" si="1096"/>
        <v>1.1412101910828025</v>
      </c>
      <c r="AD481" s="478">
        <f t="shared" si="1096"/>
        <v>0</v>
      </c>
      <c r="AE481" s="478">
        <f t="shared" si="1096"/>
        <v>0.13221337579617837</v>
      </c>
      <c r="AF481" s="478">
        <f t="shared" si="1096"/>
        <v>0.50101910828025475</v>
      </c>
      <c r="AG481" s="479">
        <f t="shared" si="1069"/>
        <v>4.1072561530357019</v>
      </c>
      <c r="AH481" s="480"/>
      <c r="AI481" s="459">
        <f t="shared" si="1070"/>
        <v>134.61209226666386</v>
      </c>
      <c r="AJ481" s="301"/>
      <c r="AK481" s="301"/>
    </row>
    <row r="482" spans="1:37" ht="12.75" hidden="1" customHeight="1">
      <c r="A482" s="447">
        <v>479</v>
      </c>
      <c r="B482" s="460">
        <v>1</v>
      </c>
      <c r="C482" s="483">
        <v>21</v>
      </c>
      <c r="D482" s="472">
        <f>測定日数!L25</f>
        <v>35</v>
      </c>
      <c r="E482" s="473">
        <f>mm!L25</f>
        <v>198.83720930232559</v>
      </c>
      <c r="F482" s="474">
        <f>pH!L25</f>
        <v>4.5012908336982864</v>
      </c>
      <c r="G482" s="474">
        <f>EC!L25</f>
        <v>2.0021011950165266</v>
      </c>
      <c r="H482" s="475">
        <f>'SO4'!L25</f>
        <v>19.84678401113208</v>
      </c>
      <c r="I482" s="475">
        <f>'NO3'!L25</f>
        <v>12.257382632244111</v>
      </c>
      <c r="J482" s="475">
        <f>Cl!L25</f>
        <v>18.008034229221902</v>
      </c>
      <c r="K482" s="475">
        <f>H!L25</f>
        <v>31.528925208005269</v>
      </c>
      <c r="L482" s="475">
        <f>'NH4'!L25</f>
        <v>4.673069876818408</v>
      </c>
      <c r="M482" s="475">
        <f>Na!L25</f>
        <v>8.8808995119412568</v>
      </c>
      <c r="N482" s="475">
        <f>K!L25</f>
        <v>0.27938797274939409</v>
      </c>
      <c r="O482" s="475">
        <f>Mg!L25</f>
        <v>1.670899841424293</v>
      </c>
      <c r="P482" s="472">
        <f>Ca!L25</f>
        <v>6.5639343484401644</v>
      </c>
      <c r="Q482" s="476">
        <f t="shared" si="1059"/>
        <v>0.17567603418544739</v>
      </c>
      <c r="R482" s="473">
        <f t="shared" si="1060"/>
        <v>69.958984883730182</v>
      </c>
      <c r="S482" s="475">
        <f t="shared" si="1061"/>
        <v>61.83195094924325</v>
      </c>
      <c r="T482" s="475">
        <f t="shared" si="1062"/>
        <v>70.134660917915625</v>
      </c>
      <c r="U482" s="475">
        <f t="shared" si="1063"/>
        <v>-6.1666106876931268</v>
      </c>
      <c r="V482" s="475">
        <f t="shared" si="1064"/>
        <v>-6.291523174839182</v>
      </c>
      <c r="W482" s="472">
        <f t="shared" si="1065"/>
        <v>-4.6995875755675662</v>
      </c>
      <c r="X482" s="477">
        <f t="shared" si="1066"/>
        <v>198.83720930232559</v>
      </c>
      <c r="Y482" s="478">
        <f t="shared" ref="Y482:AA482" si="1097">H482*$E482/1000</f>
        <v>3.9462791463995179</v>
      </c>
      <c r="Z482" s="478">
        <f t="shared" si="1097"/>
        <v>2.4372237559462127</v>
      </c>
      <c r="AA482" s="478">
        <f t="shared" si="1097"/>
        <v>3.5806672711592387</v>
      </c>
      <c r="AB482" s="478">
        <f t="shared" ref="AB482:AF482" si="1098">L482*$E482/1000</f>
        <v>0.92918017318133472</v>
      </c>
      <c r="AC482" s="478">
        <f t="shared" si="1098"/>
        <v>1.7658532750487848</v>
      </c>
      <c r="AD482" s="478">
        <f t="shared" si="1098"/>
        <v>5.5552724814123711E-2</v>
      </c>
      <c r="AE482" s="478">
        <f t="shared" si="1098"/>
        <v>0.33223706149250476</v>
      </c>
      <c r="AF482" s="478">
        <f t="shared" si="1098"/>
        <v>1.3051543878875211</v>
      </c>
      <c r="AG482" s="479">
        <f t="shared" si="1069"/>
        <v>6.2691235006615136</v>
      </c>
      <c r="AH482" s="480"/>
      <c r="AI482" s="459">
        <f t="shared" si="1070"/>
        <v>131.79093583297345</v>
      </c>
      <c r="AJ482" s="301"/>
      <c r="AK482" s="301"/>
    </row>
    <row r="483" spans="1:37" ht="12.75" hidden="1" customHeight="1">
      <c r="A483" s="447">
        <v>480</v>
      </c>
      <c r="B483" s="460">
        <v>1</v>
      </c>
      <c r="C483" s="483">
        <v>22</v>
      </c>
      <c r="D483" s="472">
        <f>測定日数!L26</f>
        <v>35</v>
      </c>
      <c r="E483" s="473">
        <f>mm!L26</f>
        <v>345.2</v>
      </c>
      <c r="F483" s="474">
        <f>pH!L26</f>
        <v>4.92</v>
      </c>
      <c r="G483" s="474">
        <f>EC!L26</f>
        <v>5.41</v>
      </c>
      <c r="H483" s="475">
        <f>'SO4'!L26</f>
        <v>40</v>
      </c>
      <c r="I483" s="475">
        <f>'NO3'!L26</f>
        <v>16.899999999999999</v>
      </c>
      <c r="J483" s="475">
        <f>Cl!L26</f>
        <v>277.8</v>
      </c>
      <c r="K483" s="475">
        <f>H!L26</f>
        <v>12.022644346174133</v>
      </c>
      <c r="L483" s="475">
        <f>'NH4'!L26</f>
        <v>25.3</v>
      </c>
      <c r="M483" s="475">
        <f>Na!L26</f>
        <v>233.3</v>
      </c>
      <c r="N483" s="475">
        <f>K!L26</f>
        <v>7.6</v>
      </c>
      <c r="O483" s="475">
        <f>Mg!L26</f>
        <v>32.200000000000003</v>
      </c>
      <c r="P483" s="472">
        <f>Ca!L26</f>
        <v>20.7</v>
      </c>
      <c r="Q483" s="476">
        <f t="shared" si="1059"/>
        <v>0.46070368408049417</v>
      </c>
      <c r="R483" s="473">
        <f t="shared" si="1060"/>
        <v>374.7</v>
      </c>
      <c r="S483" s="475">
        <f t="shared" si="1061"/>
        <v>384.0226443461741</v>
      </c>
      <c r="T483" s="475">
        <f t="shared" si="1062"/>
        <v>375.16070368408049</v>
      </c>
      <c r="U483" s="475">
        <f t="shared" si="1063"/>
        <v>1.2287288926519206</v>
      </c>
      <c r="V483" s="475">
        <f t="shared" si="1064"/>
        <v>1.1672991359842702</v>
      </c>
      <c r="W483" s="472">
        <f t="shared" si="1065"/>
        <v>-1.0048878009588789</v>
      </c>
      <c r="X483" s="477">
        <f t="shared" si="1066"/>
        <v>345.2</v>
      </c>
      <c r="Y483" s="478">
        <f t="shared" ref="Y483:AA483" si="1099">H483*$E483/1000</f>
        <v>13.808</v>
      </c>
      <c r="Z483" s="478">
        <f t="shared" si="1099"/>
        <v>5.8338799999999988</v>
      </c>
      <c r="AA483" s="478">
        <f t="shared" si="1099"/>
        <v>95.896559999999994</v>
      </c>
      <c r="AB483" s="478">
        <f t="shared" ref="AB483:AF483" si="1100">L483*$E483/1000</f>
        <v>8.7335599999999989</v>
      </c>
      <c r="AC483" s="478">
        <f t="shared" si="1100"/>
        <v>80.535160000000005</v>
      </c>
      <c r="AD483" s="478">
        <f t="shared" si="1100"/>
        <v>2.6235200000000001</v>
      </c>
      <c r="AE483" s="478">
        <f t="shared" si="1100"/>
        <v>11.115440000000001</v>
      </c>
      <c r="AF483" s="478">
        <f t="shared" si="1100"/>
        <v>7.1456399999999993</v>
      </c>
      <c r="AG483" s="479">
        <f t="shared" si="1069"/>
        <v>4.1502168282993104</v>
      </c>
      <c r="AH483" s="480"/>
      <c r="AI483" s="459">
        <f t="shared" si="1070"/>
        <v>758.72264434617409</v>
      </c>
      <c r="AJ483" s="301"/>
      <c r="AK483" s="301"/>
    </row>
    <row r="484" spans="1:37" ht="12.75" hidden="1" customHeight="1">
      <c r="A484" s="447">
        <v>481</v>
      </c>
      <c r="B484" s="460">
        <v>1</v>
      </c>
      <c r="C484" s="483">
        <v>23</v>
      </c>
      <c r="D484" s="472">
        <f>測定日数!L27</f>
        <v>35</v>
      </c>
      <c r="E484" s="473">
        <f>mm!L27</f>
        <v>343.87017004434909</v>
      </c>
      <c r="F484" s="474">
        <f>pH!L27</f>
        <v>4.5213927510688769</v>
      </c>
      <c r="G484" s="474">
        <f>EC!L27</f>
        <v>6.6350597056373219</v>
      </c>
      <c r="H484" s="475">
        <f>'SO4'!L27</f>
        <v>41.698247429322542</v>
      </c>
      <c r="I484" s="475">
        <f>'NO3'!L27</f>
        <v>17.693485042701457</v>
      </c>
      <c r="J484" s="475">
        <f>Cl!L27</f>
        <v>339.56414186259445</v>
      </c>
      <c r="K484" s="475">
        <f>H!L27</f>
        <v>30.102824657138047</v>
      </c>
      <c r="L484" s="475">
        <f>'NH4'!L27</f>
        <v>17.484621275234993</v>
      </c>
      <c r="M484" s="475">
        <f>Na!L27</f>
        <v>311.03985461161631</v>
      </c>
      <c r="N484" s="475">
        <f>K!L27</f>
        <v>7.3026745199365628</v>
      </c>
      <c r="O484" s="475">
        <f>Mg!L27</f>
        <v>33.203892075398961</v>
      </c>
      <c r="P484" s="472">
        <f>Ca!L27</f>
        <v>11.687723322216069</v>
      </c>
      <c r="Q484" s="476">
        <f t="shared" si="1059"/>
        <v>0.18399856511002052</v>
      </c>
      <c r="R484" s="473">
        <f t="shared" si="1060"/>
        <v>440.65412176394096</v>
      </c>
      <c r="S484" s="475">
        <f t="shared" si="1061"/>
        <v>455.71320585915601</v>
      </c>
      <c r="T484" s="475">
        <f t="shared" si="1062"/>
        <v>440.83812032905098</v>
      </c>
      <c r="U484" s="475">
        <f t="shared" si="1063"/>
        <v>1.6800126054513067</v>
      </c>
      <c r="V484" s="475">
        <f t="shared" si="1064"/>
        <v>1.6591448917206104</v>
      </c>
      <c r="W484" s="472">
        <f t="shared" si="1065"/>
        <v>0.27374354135101336</v>
      </c>
      <c r="X484" s="477">
        <f t="shared" si="1066"/>
        <v>343.87017004434909</v>
      </c>
      <c r="Y484" s="478">
        <f t="shared" ref="Y484:AA484" si="1101">H484*$E484/1000</f>
        <v>14.338783434072486</v>
      </c>
      <c r="Z484" s="478">
        <f t="shared" si="1101"/>
        <v>6.0842617103108978</v>
      </c>
      <c r="AA484" s="478">
        <f t="shared" si="1101"/>
        <v>116.76597920325383</v>
      </c>
      <c r="AB484" s="478">
        <f t="shared" ref="AB484:AF484" si="1102">L484*$E484/1000</f>
        <v>6.0124396910761009</v>
      </c>
      <c r="AC484" s="478">
        <f t="shared" si="1102"/>
        <v>106.95732769586611</v>
      </c>
      <c r="AD484" s="478">
        <f t="shared" si="1102"/>
        <v>2.5111719289491212</v>
      </c>
      <c r="AE484" s="478">
        <f t="shared" si="1102"/>
        <v>11.417828014101657</v>
      </c>
      <c r="AF484" s="478">
        <f t="shared" si="1102"/>
        <v>4.0190594062417446</v>
      </c>
      <c r="AG484" s="479">
        <f t="shared" si="1069"/>
        <v>10.351463433665286</v>
      </c>
      <c r="AH484" s="480"/>
      <c r="AI484" s="459">
        <f t="shared" si="1070"/>
        <v>896.36732762309703</v>
      </c>
      <c r="AJ484" s="301"/>
      <c r="AK484" s="301"/>
    </row>
    <row r="485" spans="1:37" ht="12.75" hidden="1" customHeight="1">
      <c r="A485" s="447">
        <v>482</v>
      </c>
      <c r="B485" s="460">
        <v>1</v>
      </c>
      <c r="C485" s="483">
        <v>24</v>
      </c>
      <c r="D485" s="472">
        <f>測定日数!L28</f>
        <v>35</v>
      </c>
      <c r="E485" s="473">
        <f>mm!L28</f>
        <v>522.94716740929346</v>
      </c>
      <c r="F485" s="474">
        <f>pH!L28</f>
        <v>4.70925065884704</v>
      </c>
      <c r="G485" s="474">
        <f>EC!L28</f>
        <v>5.6388491266508431</v>
      </c>
      <c r="H485" s="475">
        <f>'SO4'!L28</f>
        <v>38.872974287404531</v>
      </c>
      <c r="I485" s="475">
        <f>'NO3'!L28</f>
        <v>13.933801897878086</v>
      </c>
      <c r="J485" s="475">
        <f>Cl!L28</f>
        <v>295.55601966388662</v>
      </c>
      <c r="K485" s="475">
        <f>H!L28</f>
        <v>19.532118081673861</v>
      </c>
      <c r="L485" s="475">
        <f>'NH4'!L28</f>
        <v>16.782909002924413</v>
      </c>
      <c r="M485" s="475">
        <f>Na!L28</f>
        <v>266.37585427496782</v>
      </c>
      <c r="N485" s="475">
        <f>K!L28</f>
        <v>6.153143557317347</v>
      </c>
      <c r="O485" s="475">
        <f>Mg!L28</f>
        <v>28.654457986547058</v>
      </c>
      <c r="P485" s="472">
        <f>Ca!L28</f>
        <v>13.36404240997647</v>
      </c>
      <c r="Q485" s="476">
        <f t="shared" si="1059"/>
        <v>0.28357787514446969</v>
      </c>
      <c r="R485" s="473">
        <f t="shared" si="1060"/>
        <v>387.23577013657376</v>
      </c>
      <c r="S485" s="475">
        <f t="shared" si="1061"/>
        <v>392.88102570993055</v>
      </c>
      <c r="T485" s="475">
        <f t="shared" si="1062"/>
        <v>387.51934801171825</v>
      </c>
      <c r="U485" s="475">
        <f t="shared" si="1063"/>
        <v>0.72364235758199869</v>
      </c>
      <c r="V485" s="475">
        <f t="shared" si="1064"/>
        <v>0.68704191832238848</v>
      </c>
      <c r="W485" s="472">
        <f t="shared" si="1065"/>
        <v>-9.5063294879035573E-2</v>
      </c>
      <c r="X485" s="477">
        <f t="shared" si="1066"/>
        <v>522.94716740929346</v>
      </c>
      <c r="Y485" s="478">
        <f t="shared" ref="Y485:AA485" si="1103">H485*$E485/1000</f>
        <v>20.328511792372499</v>
      </c>
      <c r="Z485" s="478">
        <f t="shared" si="1103"/>
        <v>7.2866422337375827</v>
      </c>
      <c r="AA485" s="478">
        <f t="shared" si="1103"/>
        <v>154.56018329399495</v>
      </c>
      <c r="AB485" s="478">
        <f t="shared" ref="AB485:AF485" si="1104">L485*$E485/1000</f>
        <v>8.7765747239672507</v>
      </c>
      <c r="AC485" s="478">
        <f t="shared" si="1104"/>
        <v>139.30049845932515</v>
      </c>
      <c r="AD485" s="478">
        <f t="shared" si="1104"/>
        <v>3.2177689939618501</v>
      </c>
      <c r="AE485" s="478">
        <f t="shared" si="1104"/>
        <v>14.984767637713391</v>
      </c>
      <c r="AF485" s="478">
        <f t="shared" si="1104"/>
        <v>6.988688123434863</v>
      </c>
      <c r="AG485" s="479">
        <f t="shared" si="1069"/>
        <v>10.21426582431519</v>
      </c>
      <c r="AH485" s="480"/>
      <c r="AI485" s="459">
        <f t="shared" si="1070"/>
        <v>780.11679584650437</v>
      </c>
      <c r="AJ485" s="301"/>
      <c r="AK485" s="301"/>
    </row>
    <row r="486" spans="1:37" ht="12.75" hidden="1" customHeight="1">
      <c r="A486" s="447">
        <v>483</v>
      </c>
      <c r="B486" s="460">
        <v>1</v>
      </c>
      <c r="C486" s="483">
        <v>25</v>
      </c>
      <c r="D486" s="472">
        <f>測定日数!L29</f>
        <v>35</v>
      </c>
      <c r="E486" s="473">
        <f>mm!L29</f>
        <v>334.04458598726114</v>
      </c>
      <c r="F486" s="474">
        <f>pH!L29</f>
        <v>4.3099999999999996</v>
      </c>
      <c r="G486" s="474">
        <f>EC!L29</f>
        <v>6.65</v>
      </c>
      <c r="H486" s="475">
        <f>'SO4'!L29</f>
        <v>93.1</v>
      </c>
      <c r="I486" s="475">
        <f>'NO3'!L29</f>
        <v>18.7</v>
      </c>
      <c r="J486" s="475">
        <f>Cl!L29</f>
        <v>333.4</v>
      </c>
      <c r="K486" s="475">
        <f>H!L29</f>
        <v>48.977881936844675</v>
      </c>
      <c r="L486" s="475">
        <f>'NH4'!L29</f>
        <v>27.8</v>
      </c>
      <c r="M486" s="475">
        <f>Na!L29</f>
        <v>302.8</v>
      </c>
      <c r="N486" s="475">
        <f>K!L29</f>
        <v>7.8</v>
      </c>
      <c r="O486" s="475">
        <f>Mg!L29</f>
        <v>76.3</v>
      </c>
      <c r="P486" s="472">
        <f>Ca!L29</f>
        <v>38</v>
      </c>
      <c r="Q486" s="476">
        <f t="shared" si="1059"/>
        <v>0.11308934408013277</v>
      </c>
      <c r="R486" s="473">
        <f t="shared" si="1060"/>
        <v>538.29999999999995</v>
      </c>
      <c r="S486" s="475">
        <f t="shared" si="1061"/>
        <v>615.97788193684471</v>
      </c>
      <c r="T486" s="475">
        <f t="shared" si="1062"/>
        <v>538.41308934408016</v>
      </c>
      <c r="U486" s="475">
        <f t="shared" si="1063"/>
        <v>6.7295651378594847</v>
      </c>
      <c r="V486" s="475">
        <f t="shared" si="1064"/>
        <v>6.7191094284718629</v>
      </c>
      <c r="W486" s="472">
        <f t="shared" si="1065"/>
        <v>14.614578564057295</v>
      </c>
      <c r="X486" s="477">
        <f t="shared" si="1066"/>
        <v>334.04458598726114</v>
      </c>
      <c r="Y486" s="478">
        <f t="shared" ref="Y486:AA486" si="1105">H486*$E486/1000</f>
        <v>31.09955095541401</v>
      </c>
      <c r="Z486" s="478">
        <f t="shared" si="1105"/>
        <v>6.2466337579617832</v>
      </c>
      <c r="AA486" s="478">
        <f t="shared" si="1105"/>
        <v>111.37046496815286</v>
      </c>
      <c r="AB486" s="478">
        <f t="shared" ref="AB486:AF486" si="1106">L486*$E486/1000</f>
        <v>9.2864394904458596</v>
      </c>
      <c r="AC486" s="478">
        <f t="shared" si="1106"/>
        <v>101.14870063694268</v>
      </c>
      <c r="AD486" s="478">
        <f t="shared" si="1106"/>
        <v>2.6055477707006367</v>
      </c>
      <c r="AE486" s="478">
        <f t="shared" si="1106"/>
        <v>25.487601910828023</v>
      </c>
      <c r="AF486" s="478">
        <f t="shared" si="1106"/>
        <v>12.693694267515923</v>
      </c>
      <c r="AG486" s="479">
        <f t="shared" si="1069"/>
        <v>16.360796294126235</v>
      </c>
      <c r="AH486" s="480"/>
      <c r="AI486" s="459">
        <f t="shared" si="1070"/>
        <v>1154.2778819368446</v>
      </c>
      <c r="AJ486" s="301"/>
      <c r="AK486" s="301"/>
    </row>
    <row r="487" spans="1:37" ht="12.75" hidden="1" customHeight="1">
      <c r="A487" s="447">
        <v>484</v>
      </c>
      <c r="B487" s="460">
        <v>1</v>
      </c>
      <c r="C487" s="483">
        <v>26</v>
      </c>
      <c r="D487" s="472">
        <f>測定日数!L30</f>
        <v>35</v>
      </c>
      <c r="E487" s="473">
        <f>mm!L30</f>
        <v>287.36473583704645</v>
      </c>
      <c r="F487" s="474">
        <f>pH!L30</f>
        <v>4.75</v>
      </c>
      <c r="G487" s="474">
        <f>EC!L30</f>
        <v>1.8</v>
      </c>
      <c r="H487" s="475">
        <f>'SO4'!L30</f>
        <v>14.7</v>
      </c>
      <c r="I487" s="475">
        <f>'NO3'!L30</f>
        <v>11</v>
      </c>
      <c r="J487" s="475">
        <f>Cl!L30</f>
        <v>51.1</v>
      </c>
      <c r="K487" s="475">
        <f>H!L30</f>
        <v>17.782794100389236</v>
      </c>
      <c r="L487" s="475">
        <f>'NH4'!L30</f>
        <v>10.4</v>
      </c>
      <c r="M487" s="475">
        <f>Na!L30</f>
        <v>46.7</v>
      </c>
      <c r="N487" s="475">
        <f>K!L30</f>
        <v>4.4000000000000004</v>
      </c>
      <c r="O487" s="475">
        <f>Mg!L30</f>
        <v>6.5</v>
      </c>
      <c r="P487" s="472">
        <f>Ca!L30</f>
        <v>5.8</v>
      </c>
      <c r="Q487" s="476">
        <f t="shared" si="1059"/>
        <v>0.31147391750718811</v>
      </c>
      <c r="R487" s="473">
        <f t="shared" si="1060"/>
        <v>91.5</v>
      </c>
      <c r="S487" s="475">
        <f t="shared" si="1061"/>
        <v>103.88279410038925</v>
      </c>
      <c r="T487" s="475">
        <f t="shared" si="1062"/>
        <v>91.811473917507186</v>
      </c>
      <c r="U487" s="475">
        <f t="shared" si="1063"/>
        <v>6.3377096009932519</v>
      </c>
      <c r="V487" s="475">
        <f t="shared" si="1064"/>
        <v>6.1684587418667407</v>
      </c>
      <c r="W487" s="472">
        <f t="shared" si="1065"/>
        <v>0.1944077005717906</v>
      </c>
      <c r="X487" s="477">
        <f t="shared" si="1066"/>
        <v>287.36473583704645</v>
      </c>
      <c r="Y487" s="478">
        <f t="shared" ref="Y487:AA487" si="1107">H487*$E487/1000</f>
        <v>4.2242616168045828</v>
      </c>
      <c r="Z487" s="478">
        <f t="shared" si="1107"/>
        <v>3.1610120942075111</v>
      </c>
      <c r="AA487" s="478">
        <f t="shared" si="1107"/>
        <v>14.684338001273074</v>
      </c>
      <c r="AB487" s="478">
        <f t="shared" ref="AB487:AF487" si="1108">L487*$E487/1000</f>
        <v>2.9885932527052832</v>
      </c>
      <c r="AC487" s="478">
        <f t="shared" si="1108"/>
        <v>13.419933163590072</v>
      </c>
      <c r="AD487" s="478">
        <f t="shared" si="1108"/>
        <v>1.2644048376830044</v>
      </c>
      <c r="AE487" s="478">
        <f t="shared" si="1108"/>
        <v>1.8678707829408019</v>
      </c>
      <c r="AF487" s="478">
        <f t="shared" si="1108"/>
        <v>1.6667154678548692</v>
      </c>
      <c r="AG487" s="479">
        <f t="shared" si="1069"/>
        <v>5.1101479291029408</v>
      </c>
      <c r="AH487" s="480"/>
      <c r="AI487" s="459">
        <f t="shared" si="1070"/>
        <v>195.38279410038925</v>
      </c>
      <c r="AJ487" s="301"/>
      <c r="AK487" s="301"/>
    </row>
    <row r="488" spans="1:37" ht="12.75" hidden="1" customHeight="1">
      <c r="A488" s="447">
        <v>485</v>
      </c>
      <c r="B488" s="460">
        <v>1</v>
      </c>
      <c r="C488" s="483">
        <v>27</v>
      </c>
      <c r="D488" s="472">
        <f>測定日数!L31</f>
        <v>35</v>
      </c>
      <c r="E488" s="473">
        <f>mm!L31</f>
        <v>173.56687898089172</v>
      </c>
      <c r="F488" s="474">
        <f>pH!L31</f>
        <v>4.5355415251400908</v>
      </c>
      <c r="G488" s="474">
        <f>EC!L31</f>
        <v>2.2005137614678896</v>
      </c>
      <c r="H488" s="475">
        <f>'SO4'!L31</f>
        <v>20.57908256880734</v>
      </c>
      <c r="I488" s="475">
        <f>'NO3'!L31</f>
        <v>11.268073394495413</v>
      </c>
      <c r="J488" s="475">
        <f>Cl!L31</f>
        <v>50.756697247706427</v>
      </c>
      <c r="K488" s="475">
        <f>H!L31</f>
        <v>29.137915187838512</v>
      </c>
      <c r="L488" s="475">
        <f>'NH4'!L31</f>
        <v>10.233211009174312</v>
      </c>
      <c r="M488" s="475">
        <f>Na!L31</f>
        <v>40.618715596330269</v>
      </c>
      <c r="N488" s="475">
        <f>K!L31</f>
        <v>2.2401834862385317</v>
      </c>
      <c r="O488" s="475">
        <f>Mg!L31</f>
        <v>5.0557431192660554</v>
      </c>
      <c r="P488" s="472">
        <f>Ca!L31</f>
        <v>5.3390825688073393</v>
      </c>
      <c r="Q488" s="476">
        <f t="shared" si="1059"/>
        <v>0.19009172437236507</v>
      </c>
      <c r="R488" s="473">
        <f t="shared" si="1060"/>
        <v>103.18293577981652</v>
      </c>
      <c r="S488" s="475">
        <f t="shared" si="1061"/>
        <v>103.01967665572842</v>
      </c>
      <c r="T488" s="475">
        <f t="shared" si="1062"/>
        <v>103.37302750418888</v>
      </c>
      <c r="U488" s="475">
        <f t="shared" si="1063"/>
        <v>-7.9174129832681711E-2</v>
      </c>
      <c r="V488" s="475">
        <f t="shared" si="1064"/>
        <v>-0.17120316820243889</v>
      </c>
      <c r="W488" s="472">
        <f t="shared" si="1065"/>
        <v>0.64281826131072106</v>
      </c>
      <c r="X488" s="477">
        <f t="shared" si="1066"/>
        <v>173.56687898089172</v>
      </c>
      <c r="Y488" s="478">
        <f t="shared" ref="Y488:AA488" si="1109">H488*$E488/1000</f>
        <v>3.5718471337579616</v>
      </c>
      <c r="Z488" s="478">
        <f t="shared" si="1109"/>
        <v>1.9557643312101911</v>
      </c>
      <c r="AA488" s="478">
        <f t="shared" si="1109"/>
        <v>8.8096815286624199</v>
      </c>
      <c r="AB488" s="478">
        <f t="shared" ref="AB488:AF488" si="1110">L488*$E488/1000</f>
        <v>1.7761464968152867</v>
      </c>
      <c r="AC488" s="478">
        <f t="shared" si="1110"/>
        <v>7.0500636942675143</v>
      </c>
      <c r="AD488" s="478">
        <f t="shared" si="1110"/>
        <v>0.38882165605095531</v>
      </c>
      <c r="AE488" s="478">
        <f t="shared" si="1110"/>
        <v>0.87750955414012743</v>
      </c>
      <c r="AF488" s="478">
        <f t="shared" si="1110"/>
        <v>0.92668789808917185</v>
      </c>
      <c r="AG488" s="479">
        <f t="shared" si="1069"/>
        <v>5.0573769991630533</v>
      </c>
      <c r="AH488" s="480"/>
      <c r="AI488" s="459">
        <f t="shared" si="1070"/>
        <v>206.20261243554495</v>
      </c>
      <c r="AJ488" s="301"/>
      <c r="AK488" s="301"/>
    </row>
    <row r="489" spans="1:37" ht="12.75" hidden="1" customHeight="1">
      <c r="A489" s="447">
        <v>486</v>
      </c>
      <c r="B489" s="460">
        <v>1</v>
      </c>
      <c r="C489" s="483">
        <v>28</v>
      </c>
      <c r="D489" s="472">
        <f>測定日数!L32</f>
        <v>35</v>
      </c>
      <c r="E489" s="473">
        <f>mm!L32</f>
        <v>145.54140127388536</v>
      </c>
      <c r="F489" s="474">
        <f>pH!L32</f>
        <v>4.55</v>
      </c>
      <c r="G489" s="474">
        <f>EC!L32</f>
        <v>2.2400000000000002</v>
      </c>
      <c r="H489" s="475">
        <f>'SO4'!L32</f>
        <v>21.66</v>
      </c>
      <c r="I489" s="475">
        <f>'NO3'!L32</f>
        <v>15.32</v>
      </c>
      <c r="J489" s="475">
        <f>Cl!L32</f>
        <v>27.51</v>
      </c>
      <c r="K489" s="475">
        <f>H!L32</f>
        <v>28.183829312644562</v>
      </c>
      <c r="L489" s="475">
        <f>'NH4'!L32</f>
        <v>19.66</v>
      </c>
      <c r="M489" s="475">
        <f>Na!L32</f>
        <v>25.34</v>
      </c>
      <c r="N489" s="475">
        <f>K!L32</f>
        <v>2.0299999999999998</v>
      </c>
      <c r="O489" s="475">
        <f>Mg!L32</f>
        <v>4.66</v>
      </c>
      <c r="P489" s="472">
        <f>Ca!L32</f>
        <v>9.52</v>
      </c>
      <c r="Q489" s="476">
        <f t="shared" si="1059"/>
        <v>0.19652675586517812</v>
      </c>
      <c r="R489" s="473">
        <f t="shared" si="1060"/>
        <v>86.15</v>
      </c>
      <c r="S489" s="475">
        <f t="shared" si="1061"/>
        <v>103.57382931264455</v>
      </c>
      <c r="T489" s="475">
        <f t="shared" si="1062"/>
        <v>86.346526755865185</v>
      </c>
      <c r="U489" s="475">
        <f t="shared" si="1063"/>
        <v>9.1837853873020538</v>
      </c>
      <c r="V489" s="475">
        <f t="shared" si="1064"/>
        <v>9.0708036323210042</v>
      </c>
      <c r="W489" s="472">
        <f t="shared" si="1065"/>
        <v>-3.1902008139791285</v>
      </c>
      <c r="X489" s="477">
        <f t="shared" si="1066"/>
        <v>145.54140127388536</v>
      </c>
      <c r="Y489" s="478">
        <f t="shared" ref="Y489:AA489" si="1111">H489*$E489/1000</f>
        <v>3.152426751592357</v>
      </c>
      <c r="Z489" s="478">
        <f t="shared" si="1111"/>
        <v>2.2296942675159239</v>
      </c>
      <c r="AA489" s="478">
        <f t="shared" si="1111"/>
        <v>4.0038439490445858</v>
      </c>
      <c r="AB489" s="478">
        <f t="shared" ref="AB489:AF489" si="1112">L489*$E489/1000</f>
        <v>2.8613439490445862</v>
      </c>
      <c r="AC489" s="478">
        <f t="shared" si="1112"/>
        <v>3.6880191082802547</v>
      </c>
      <c r="AD489" s="478">
        <f t="shared" si="1112"/>
        <v>0.2954490445859872</v>
      </c>
      <c r="AE489" s="478">
        <f t="shared" si="1112"/>
        <v>0.67822292993630584</v>
      </c>
      <c r="AF489" s="478">
        <f t="shared" si="1112"/>
        <v>1.3855541401273885</v>
      </c>
      <c r="AG489" s="479">
        <f t="shared" si="1069"/>
        <v>4.1019140114262944</v>
      </c>
      <c r="AH489" s="480"/>
      <c r="AI489" s="459">
        <f t="shared" si="1070"/>
        <v>189.72382931264457</v>
      </c>
      <c r="AJ489" s="301"/>
      <c r="AK489" s="301"/>
    </row>
    <row r="490" spans="1:37" ht="12.75" hidden="1" customHeight="1">
      <c r="A490" s="447">
        <v>487</v>
      </c>
      <c r="B490" s="460">
        <v>1</v>
      </c>
      <c r="C490" s="483">
        <v>29</v>
      </c>
      <c r="D490" s="472">
        <f>測定日数!L33</f>
        <v>35</v>
      </c>
      <c r="E490" s="473">
        <f>mm!L33</f>
        <v>146.42686614674517</v>
      </c>
      <c r="F490" s="474">
        <f>pH!L33</f>
        <v>4.68165583427849</v>
      </c>
      <c r="G490" s="474">
        <f>EC!L33</f>
        <v>1.7041347826086959</v>
      </c>
      <c r="H490" s="475">
        <f>'SO4'!L33</f>
        <v>16.91515266726412</v>
      </c>
      <c r="I490" s="475">
        <f>'NO3'!L33</f>
        <v>11.29551334637471</v>
      </c>
      <c r="J490" s="475">
        <f>Cl!L33</f>
        <v>22.511804746427913</v>
      </c>
      <c r="K490" s="475">
        <f>H!L33</f>
        <v>20.813454393333533</v>
      </c>
      <c r="L490" s="475">
        <f>'NH4'!L33</f>
        <v>9.8664802853562161</v>
      </c>
      <c r="M490" s="475">
        <f>Na!L33</f>
        <v>15.169124188449965</v>
      </c>
      <c r="N490" s="475">
        <f>K!L33</f>
        <v>0.82364060936283801</v>
      </c>
      <c r="O490" s="475">
        <f>Mg!L33</f>
        <v>2.5419574163535517</v>
      </c>
      <c r="P490" s="472">
        <f>Ca!L33</f>
        <v>4.1046168532500227</v>
      </c>
      <c r="Q490" s="476">
        <f t="shared" si="1059"/>
        <v>0.26612000285959397</v>
      </c>
      <c r="R490" s="473">
        <f t="shared" si="1060"/>
        <v>67.637623427330865</v>
      </c>
      <c r="S490" s="475">
        <f t="shared" si="1061"/>
        <v>59.965848015709703</v>
      </c>
      <c r="T490" s="475">
        <f t="shared" si="1062"/>
        <v>67.90374343019046</v>
      </c>
      <c r="U490" s="475">
        <f t="shared" si="1063"/>
        <v>-6.0121996093544183</v>
      </c>
      <c r="V490" s="475">
        <f t="shared" si="1064"/>
        <v>-6.2078054091845347</v>
      </c>
      <c r="W490" s="472">
        <f t="shared" si="1065"/>
        <v>-6.979471225510359</v>
      </c>
      <c r="X490" s="477">
        <f t="shared" si="1066"/>
        <v>146.42686614674517</v>
      </c>
      <c r="Y490" s="478">
        <f t="shared" ref="Y490:AA490" si="1113">H490*$E490/1000</f>
        <v>2.4768327954612426</v>
      </c>
      <c r="Z490" s="478">
        <f t="shared" si="1113"/>
        <v>1.6539666208283832</v>
      </c>
      <c r="AA490" s="478">
        <f t="shared" si="1113"/>
        <v>3.2963330203268626</v>
      </c>
      <c r="AB490" s="478">
        <f t="shared" ref="AB490:AF490" si="1114">L490*$E490/1000</f>
        <v>1.4447177880833546</v>
      </c>
      <c r="AC490" s="478">
        <f t="shared" si="1114"/>
        <v>2.2211673171055177</v>
      </c>
      <c r="AD490" s="478">
        <f t="shared" si="1114"/>
        <v>0.12060311326019592</v>
      </c>
      <c r="AE490" s="478">
        <f t="shared" si="1114"/>
        <v>0.37221085835512768</v>
      </c>
      <c r="AF490" s="478">
        <f t="shared" si="1114"/>
        <v>0.60102618255451545</v>
      </c>
      <c r="AG490" s="479">
        <f t="shared" si="1069"/>
        <v>3.0476489005040346</v>
      </c>
      <c r="AH490" s="480"/>
      <c r="AI490" s="459">
        <f t="shared" si="1070"/>
        <v>127.60347144304058</v>
      </c>
      <c r="AJ490" s="301"/>
      <c r="AK490" s="301"/>
    </row>
    <row r="491" spans="1:37" ht="12.75" hidden="1" customHeight="1">
      <c r="A491" s="447">
        <v>488</v>
      </c>
      <c r="B491" s="460">
        <v>1</v>
      </c>
      <c r="C491" s="483">
        <v>30</v>
      </c>
      <c r="D491" s="472">
        <f>測定日数!L34</f>
        <v>35</v>
      </c>
      <c r="E491" s="473">
        <f>mm!L34</f>
        <v>133.05732484076432</v>
      </c>
      <c r="F491" s="474">
        <f>pH!L34</f>
        <v>4.51</v>
      </c>
      <c r="G491" s="474">
        <f>EC!L34</f>
        <v>2.15</v>
      </c>
      <c r="H491" s="475">
        <f>'SO4'!L34</f>
        <v>23.04</v>
      </c>
      <c r="I491" s="475">
        <f>'NO3'!L34</f>
        <v>19.89</v>
      </c>
      <c r="J491" s="475">
        <f>Cl!L34</f>
        <v>24.29</v>
      </c>
      <c r="K491" s="475">
        <f>H!L34</f>
        <v>30.902954325135934</v>
      </c>
      <c r="L491" s="475">
        <f>'NH4'!L34</f>
        <v>23.42</v>
      </c>
      <c r="M491" s="475">
        <f>Na!L34</f>
        <v>19.440000000000001</v>
      </c>
      <c r="N491" s="475">
        <f>K!L34</f>
        <v>0.86</v>
      </c>
      <c r="O491" s="475">
        <f>Mg!L34</f>
        <v>3.13</v>
      </c>
      <c r="P491" s="472">
        <f>Ca!L34</f>
        <v>6.69</v>
      </c>
      <c r="Q491" s="476">
        <f t="shared" si="1059"/>
        <v>0.17923453157249505</v>
      </c>
      <c r="R491" s="473">
        <f t="shared" si="1060"/>
        <v>90.259999999999991</v>
      </c>
      <c r="S491" s="475">
        <f t="shared" si="1061"/>
        <v>94.262954325135922</v>
      </c>
      <c r="T491" s="475">
        <f t="shared" si="1062"/>
        <v>90.439234531572481</v>
      </c>
      <c r="U491" s="475">
        <f t="shared" si="1063"/>
        <v>2.1693530432439236</v>
      </c>
      <c r="V491" s="475">
        <f t="shared" si="1064"/>
        <v>2.0702081644142698</v>
      </c>
      <c r="W491" s="472">
        <f t="shared" si="1065"/>
        <v>0.37286296494536514</v>
      </c>
      <c r="X491" s="477">
        <f t="shared" si="1066"/>
        <v>133.05732484076432</v>
      </c>
      <c r="Y491" s="478">
        <f t="shared" ref="Y491:AA491" si="1115">H491*$E491/1000</f>
        <v>3.06564076433121</v>
      </c>
      <c r="Z491" s="478">
        <f t="shared" si="1115"/>
        <v>2.6465101910828026</v>
      </c>
      <c r="AA491" s="478">
        <f t="shared" si="1115"/>
        <v>3.2319624203821653</v>
      </c>
      <c r="AB491" s="478">
        <f t="shared" ref="AB491:AF491" si="1116">L491*$E491/1000</f>
        <v>3.1162025477707007</v>
      </c>
      <c r="AC491" s="478">
        <f t="shared" si="1116"/>
        <v>2.5866343949044586</v>
      </c>
      <c r="AD491" s="478">
        <f t="shared" si="1116"/>
        <v>0.1144292993630573</v>
      </c>
      <c r="AE491" s="478">
        <f t="shared" si="1116"/>
        <v>0.41646942675159232</v>
      </c>
      <c r="AF491" s="478">
        <f t="shared" si="1116"/>
        <v>0.89015350318471342</v>
      </c>
      <c r="AG491" s="479">
        <f t="shared" si="1069"/>
        <v>4.1118644321789146</v>
      </c>
      <c r="AH491" s="480"/>
      <c r="AI491" s="459">
        <f t="shared" si="1070"/>
        <v>184.52295432513591</v>
      </c>
      <c r="AJ491" s="301"/>
      <c r="AK491" s="301"/>
    </row>
    <row r="492" spans="1:37" ht="12.75" hidden="1" customHeight="1">
      <c r="A492" s="447">
        <v>489</v>
      </c>
      <c r="B492" s="460">
        <v>1</v>
      </c>
      <c r="C492" s="483">
        <v>31</v>
      </c>
      <c r="D492" s="472">
        <f>測定日数!L35</f>
        <v>35</v>
      </c>
      <c r="E492" s="473">
        <f>mm!L35</f>
        <v>54.466666666666669</v>
      </c>
      <c r="F492" s="474">
        <f>pH!L35</f>
        <v>4.4000000000000004</v>
      </c>
      <c r="G492" s="474">
        <f>EC!L35</f>
        <v>3.8</v>
      </c>
      <c r="H492" s="475">
        <f>'SO4'!L35</f>
        <v>27.8</v>
      </c>
      <c r="I492" s="475">
        <f>'NO3'!L35</f>
        <v>19.899999999999999</v>
      </c>
      <c r="J492" s="475">
        <f>Cl!L35</f>
        <v>82.4</v>
      </c>
      <c r="K492" s="475">
        <f>H!L35</f>
        <v>39.810717055349699</v>
      </c>
      <c r="L492" s="475">
        <f>'NH4'!L35</f>
        <v>14.4</v>
      </c>
      <c r="M492" s="475">
        <f>Na!L35</f>
        <v>53.4</v>
      </c>
      <c r="N492" s="475">
        <f>K!L35</f>
        <v>2.9</v>
      </c>
      <c r="O492" s="475">
        <f>Mg!L35</f>
        <v>7.4</v>
      </c>
      <c r="P492" s="472">
        <f>Ca!L35</f>
        <v>5.9</v>
      </c>
      <c r="Q492" s="476">
        <f t="shared" si="1059"/>
        <v>0.13913028833344368</v>
      </c>
      <c r="R492" s="473">
        <f t="shared" si="1060"/>
        <v>157.90000000000003</v>
      </c>
      <c r="S492" s="475">
        <f t="shared" si="1061"/>
        <v>137.11071705534971</v>
      </c>
      <c r="T492" s="475">
        <f t="shared" si="1062"/>
        <v>158.03913028833347</v>
      </c>
      <c r="U492" s="475">
        <f t="shared" si="1063"/>
        <v>-7.0469585485431194</v>
      </c>
      <c r="V492" s="475">
        <f t="shared" si="1064"/>
        <v>-7.0907755573439122</v>
      </c>
      <c r="W492" s="472">
        <f t="shared" si="1065"/>
        <v>-9.3192538602005541</v>
      </c>
      <c r="X492" s="477">
        <f t="shared" si="1066"/>
        <v>54.466666666666669</v>
      </c>
      <c r="Y492" s="478">
        <f t="shared" ref="Y492:AA492" si="1117">H492*$E492/1000</f>
        <v>1.5141733333333334</v>
      </c>
      <c r="Z492" s="478">
        <f t="shared" si="1117"/>
        <v>1.0838866666666664</v>
      </c>
      <c r="AA492" s="478">
        <f t="shared" si="1117"/>
        <v>4.4880533333333341</v>
      </c>
      <c r="AB492" s="478">
        <f t="shared" ref="AB492:AF492" si="1118">L492*$E492/1000</f>
        <v>0.78432000000000002</v>
      </c>
      <c r="AC492" s="478">
        <f t="shared" si="1118"/>
        <v>2.9085199999999998</v>
      </c>
      <c r="AD492" s="478">
        <f t="shared" si="1118"/>
        <v>0.15795333333333333</v>
      </c>
      <c r="AE492" s="478">
        <f t="shared" si="1118"/>
        <v>0.40305333333333332</v>
      </c>
      <c r="AF492" s="478">
        <f t="shared" si="1118"/>
        <v>0.32135333333333338</v>
      </c>
      <c r="AG492" s="479">
        <f t="shared" si="1069"/>
        <v>2.1683570556147136</v>
      </c>
      <c r="AH492" s="480"/>
      <c r="AI492" s="459">
        <f t="shared" si="1070"/>
        <v>295.01071705534974</v>
      </c>
      <c r="AJ492" s="301"/>
      <c r="AK492" s="301"/>
    </row>
    <row r="493" spans="1:37" ht="12.75" hidden="1" customHeight="1">
      <c r="A493" s="447">
        <v>490</v>
      </c>
      <c r="B493" s="460">
        <v>1</v>
      </c>
      <c r="C493" s="483">
        <v>32</v>
      </c>
      <c r="D493" s="472">
        <f>測定日数!L36</f>
        <v>35</v>
      </c>
      <c r="E493" s="473">
        <f>mm!L36</f>
        <v>133.40764331210192</v>
      </c>
      <c r="F493" s="474">
        <f>pH!L36</f>
        <v>4.6061700990935792</v>
      </c>
      <c r="G493" s="474">
        <f>EC!L36</f>
        <v>1.6579517784674147</v>
      </c>
      <c r="H493" s="475">
        <f>'SO4'!L36</f>
        <v>15.628436380997853</v>
      </c>
      <c r="I493" s="475">
        <f>'NO3'!L36</f>
        <v>14.637285748388637</v>
      </c>
      <c r="J493" s="475">
        <f>Cl!L36</f>
        <v>13.069971353544998</v>
      </c>
      <c r="K493" s="475">
        <f>H!L36</f>
        <v>24.764519215874557</v>
      </c>
      <c r="L493" s="475">
        <f>'NH4'!L36</f>
        <v>10.08262115063261</v>
      </c>
      <c r="M493" s="475">
        <f>Na!L36</f>
        <v>11.836684172833611</v>
      </c>
      <c r="N493" s="475">
        <f>K!L36</f>
        <v>0.20229649080926235</v>
      </c>
      <c r="O493" s="475">
        <f>Mg!L36</f>
        <v>1.6889496299832896</v>
      </c>
      <c r="P493" s="472">
        <f>Ca!L36</f>
        <v>4.9521866793984239</v>
      </c>
      <c r="Q493" s="476">
        <f t="shared" si="1059"/>
        <v>0.22366178379596469</v>
      </c>
      <c r="R493" s="473">
        <f t="shared" si="1060"/>
        <v>58.964129863929344</v>
      </c>
      <c r="S493" s="475">
        <f t="shared" si="1061"/>
        <v>60.168393648913465</v>
      </c>
      <c r="T493" s="475">
        <f t="shared" si="1062"/>
        <v>59.187791647725305</v>
      </c>
      <c r="U493" s="475">
        <f t="shared" si="1063"/>
        <v>1.0108606361001815</v>
      </c>
      <c r="V493" s="475">
        <f t="shared" si="1064"/>
        <v>0.82157619125564929</v>
      </c>
      <c r="W493" s="472">
        <f t="shared" si="1065"/>
        <v>-3.9295279116784543</v>
      </c>
      <c r="X493" s="477">
        <f t="shared" si="1066"/>
        <v>133.40764331210192</v>
      </c>
      <c r="Y493" s="478">
        <f t="shared" ref="Y493:AA493" si="1119">H493*$E493/1000</f>
        <v>2.0849528662420385</v>
      </c>
      <c r="Z493" s="478">
        <f t="shared" si="1119"/>
        <v>1.9527257961783442</v>
      </c>
      <c r="AA493" s="478">
        <f t="shared" si="1119"/>
        <v>1.7436340764331213</v>
      </c>
      <c r="AB493" s="478">
        <f t="shared" ref="AB493:AF493" si="1120">L493*$E493/1000</f>
        <v>1.3450987261146499</v>
      </c>
      <c r="AC493" s="478">
        <f t="shared" si="1120"/>
        <v>1.5791041401273884</v>
      </c>
      <c r="AD493" s="478">
        <f t="shared" si="1120"/>
        <v>2.6987898089171979E-2</v>
      </c>
      <c r="AE493" s="478">
        <f t="shared" si="1120"/>
        <v>0.22531878980891723</v>
      </c>
      <c r="AF493" s="478">
        <f t="shared" si="1120"/>
        <v>0.66065955414012745</v>
      </c>
      <c r="AG493" s="479">
        <f t="shared" si="1069"/>
        <v>3.3037761463470869</v>
      </c>
      <c r="AH493" s="480"/>
      <c r="AI493" s="459">
        <f t="shared" si="1070"/>
        <v>119.13252351284281</v>
      </c>
      <c r="AJ493" s="301"/>
      <c r="AK493" s="301"/>
    </row>
    <row r="494" spans="1:37" ht="12.75" hidden="1" customHeight="1">
      <c r="A494" s="447">
        <v>491</v>
      </c>
      <c r="B494" s="460">
        <v>1</v>
      </c>
      <c r="C494" s="483">
        <v>33</v>
      </c>
      <c r="D494" s="472">
        <f>測定日数!L37</f>
        <v>35</v>
      </c>
      <c r="E494" s="473">
        <f>mm!L37</f>
        <v>114.64968152866241</v>
      </c>
      <c r="F494" s="474">
        <f>pH!L37</f>
        <v>4.7160552541665215</v>
      </c>
      <c r="G494" s="474">
        <f>EC!L37</f>
        <v>1.9468055555555555</v>
      </c>
      <c r="H494" s="475">
        <f>'SO4'!L37</f>
        <v>21.323275961783146</v>
      </c>
      <c r="I494" s="475">
        <f>'NO3'!L37</f>
        <v>20.12000569855708</v>
      </c>
      <c r="J494" s="475">
        <f>Cl!L37</f>
        <v>22.896667575538192</v>
      </c>
      <c r="K494" s="475">
        <f>H!L37</f>
        <v>19.228470744744683</v>
      </c>
      <c r="L494" s="475">
        <f>'NH4'!L37</f>
        <v>25.016014684233543</v>
      </c>
      <c r="M494" s="475">
        <f>Na!L37</f>
        <v>13.701367744429946</v>
      </c>
      <c r="N494" s="475">
        <f>K!L37</f>
        <v>0.72829812266612104</v>
      </c>
      <c r="O494" s="475">
        <f>Mg!L37</f>
        <v>2.9661849658147781</v>
      </c>
      <c r="P494" s="472">
        <f>Ca!L37</f>
        <v>7.9210329341317367</v>
      </c>
      <c r="Q494" s="476">
        <f t="shared" si="1059"/>
        <v>0.28805600903991663</v>
      </c>
      <c r="R494" s="473">
        <f t="shared" si="1060"/>
        <v>85.663225197661575</v>
      </c>
      <c r="S494" s="475">
        <f t="shared" si="1061"/>
        <v>80.448587095967298</v>
      </c>
      <c r="T494" s="475">
        <f t="shared" si="1062"/>
        <v>85.951281206701481</v>
      </c>
      <c r="U494" s="475">
        <f t="shared" si="1063"/>
        <v>-3.1392337665166039</v>
      </c>
      <c r="V494" s="475">
        <f t="shared" si="1064"/>
        <v>-3.3069101357251065</v>
      </c>
      <c r="W494" s="472">
        <f t="shared" si="1065"/>
        <v>-6.2905580731635693</v>
      </c>
      <c r="X494" s="477">
        <f t="shared" si="1066"/>
        <v>114.64968152866241</v>
      </c>
      <c r="Y494" s="478">
        <f t="shared" ref="Y494:AA494" si="1121">H494*$E494/1000</f>
        <v>2.4447067981662203</v>
      </c>
      <c r="Z494" s="478">
        <f t="shared" si="1121"/>
        <v>2.306752245694442</v>
      </c>
      <c r="AA494" s="478">
        <f t="shared" si="1121"/>
        <v>2.6250956456031043</v>
      </c>
      <c r="AB494" s="478">
        <f t="shared" ref="AB494:AF494" si="1122">L494*$E494/1000</f>
        <v>2.8680781166637179</v>
      </c>
      <c r="AC494" s="478">
        <f t="shared" si="1122"/>
        <v>1.570857448405981</v>
      </c>
      <c r="AD494" s="478">
        <f t="shared" si="1122"/>
        <v>8.3499147821593497E-2</v>
      </c>
      <c r="AE494" s="478">
        <f t="shared" si="1122"/>
        <v>0.3400721616857707</v>
      </c>
      <c r="AF494" s="478">
        <f t="shared" si="1122"/>
        <v>0.90814390327625005</v>
      </c>
      <c r="AG494" s="479">
        <f t="shared" si="1069"/>
        <v>2.2045380471681799</v>
      </c>
      <c r="AH494" s="480"/>
      <c r="AI494" s="459">
        <f t="shared" si="1070"/>
        <v>166.11181229362887</v>
      </c>
      <c r="AJ494" s="301"/>
      <c r="AK494" s="301"/>
    </row>
    <row r="495" spans="1:37" ht="12.75" hidden="1" customHeight="1">
      <c r="A495" s="447">
        <v>492</v>
      </c>
      <c r="B495" s="460">
        <v>1</v>
      </c>
      <c r="C495" s="483">
        <v>34</v>
      </c>
      <c r="D495" s="472">
        <f>測定日数!L38</f>
        <v>35</v>
      </c>
      <c r="E495" s="473">
        <f>mm!L38</f>
        <v>125.14322087842139</v>
      </c>
      <c r="F495" s="474">
        <f>pH!L38</f>
        <v>4.6100000000000003</v>
      </c>
      <c r="G495" s="474">
        <f>EC!L38</f>
        <v>2.16</v>
      </c>
      <c r="H495" s="475">
        <f>'SO4'!L38</f>
        <v>17.3</v>
      </c>
      <c r="I495" s="475">
        <f>'NO3'!L38</f>
        <v>14.9</v>
      </c>
      <c r="J495" s="475">
        <f>Cl!L38</f>
        <v>61.4</v>
      </c>
      <c r="K495" s="475">
        <f>H!L38</f>
        <v>24.547089156850294</v>
      </c>
      <c r="L495" s="475">
        <f>'NH4'!L38</f>
        <v>5.72</v>
      </c>
      <c r="M495" s="475">
        <f>Na!L38</f>
        <v>49.1</v>
      </c>
      <c r="N495" s="475">
        <f>K!L38</f>
        <v>1.67</v>
      </c>
      <c r="O495" s="475">
        <f>Mg!L38</f>
        <v>5.77</v>
      </c>
      <c r="P495" s="472">
        <f>Ca!L38</f>
        <v>5.1100000000000003</v>
      </c>
      <c r="Q495" s="476">
        <f t="shared" si="1059"/>
        <v>0.22564290646763824</v>
      </c>
      <c r="R495" s="473">
        <f t="shared" si="1060"/>
        <v>110.89999999999999</v>
      </c>
      <c r="S495" s="475">
        <f t="shared" si="1061"/>
        <v>102.79708915685029</v>
      </c>
      <c r="T495" s="475">
        <f t="shared" si="1062"/>
        <v>111.12564290646763</v>
      </c>
      <c r="U495" s="475">
        <f t="shared" si="1063"/>
        <v>-3.7917740831754116</v>
      </c>
      <c r="V495" s="475">
        <f t="shared" si="1064"/>
        <v>-3.8932532645255362</v>
      </c>
      <c r="W495" s="472">
        <f t="shared" si="1065"/>
        <v>-0.62518033653738281</v>
      </c>
      <c r="X495" s="477">
        <f t="shared" si="1066"/>
        <v>125.14322087842139</v>
      </c>
      <c r="Y495" s="478">
        <f t="shared" ref="Y495:AA495" si="1123">H495*$E495/1000</f>
        <v>2.1649777211966903</v>
      </c>
      <c r="Z495" s="478">
        <f t="shared" si="1123"/>
        <v>1.8646339910884788</v>
      </c>
      <c r="AA495" s="478">
        <f t="shared" si="1123"/>
        <v>7.6837937619350729</v>
      </c>
      <c r="AB495" s="478">
        <f t="shared" ref="AB495:AF495" si="1124">L495*$E495/1000</f>
        <v>0.71581922342457027</v>
      </c>
      <c r="AC495" s="478">
        <f t="shared" si="1124"/>
        <v>6.1445321451304906</v>
      </c>
      <c r="AD495" s="478">
        <f t="shared" si="1124"/>
        <v>0.20898917886696369</v>
      </c>
      <c r="AE495" s="478">
        <f t="shared" si="1124"/>
        <v>0.72207638446849132</v>
      </c>
      <c r="AF495" s="478">
        <f t="shared" si="1124"/>
        <v>0.63948185868873342</v>
      </c>
      <c r="AG495" s="479">
        <f t="shared" si="1069"/>
        <v>3.071901800278019</v>
      </c>
      <c r="AH495" s="480"/>
      <c r="AI495" s="459">
        <f t="shared" si="1070"/>
        <v>213.69708915685027</v>
      </c>
      <c r="AJ495" s="301"/>
      <c r="AK495" s="301"/>
    </row>
    <row r="496" spans="1:37" ht="12.75" customHeight="1">
      <c r="A496" s="447">
        <v>493</v>
      </c>
      <c r="B496" s="460">
        <v>1</v>
      </c>
      <c r="C496" s="483">
        <v>35</v>
      </c>
      <c r="D496" s="472">
        <f>測定日数!L39</f>
        <v>35</v>
      </c>
      <c r="E496" s="473">
        <f>mm!L39</f>
        <v>72.01269955948105</v>
      </c>
      <c r="F496" s="474">
        <f>pH!L39</f>
        <v>4.6118120383007257</v>
      </c>
      <c r="G496" s="474">
        <f>EC!L39</f>
        <v>2.1764870395634377</v>
      </c>
      <c r="H496" s="475">
        <f>'SO4'!L39</f>
        <v>23.512634021589793</v>
      </c>
      <c r="I496" s="475">
        <f>'NO3'!L39</f>
        <v>18.563096775692781</v>
      </c>
      <c r="J496" s="475">
        <f>Cl!L39</f>
        <v>26.033773306445863</v>
      </c>
      <c r="K496" s="475">
        <f>H!L39</f>
        <v>24.444882929555757</v>
      </c>
      <c r="L496" s="475">
        <f>'NH4'!L39</f>
        <v>19.038664178360655</v>
      </c>
      <c r="M496" s="475">
        <f>Na!L39</f>
        <v>23.284111980838642</v>
      </c>
      <c r="N496" s="475">
        <f>K!L39</f>
        <v>0.66876339579487998</v>
      </c>
      <c r="O496" s="475">
        <f>Mg!L39</f>
        <v>3.5672093921198749</v>
      </c>
      <c r="P496" s="472">
        <f>Ca!L39</f>
        <v>10.22550079907424</v>
      </c>
      <c r="Q496" s="476">
        <f t="shared" si="1059"/>
        <v>0.22658633950645832</v>
      </c>
      <c r="R496" s="473">
        <f t="shared" si="1060"/>
        <v>91.62213812531823</v>
      </c>
      <c r="S496" s="475">
        <f t="shared" si="1061"/>
        <v>95.021842866938172</v>
      </c>
      <c r="T496" s="475">
        <f t="shared" si="1062"/>
        <v>91.848724464824684</v>
      </c>
      <c r="U496" s="475">
        <f t="shared" si="1063"/>
        <v>1.8214917639165613</v>
      </c>
      <c r="V496" s="475">
        <f t="shared" si="1064"/>
        <v>1.6980300576066938</v>
      </c>
      <c r="W496" s="472">
        <f t="shared" si="1065"/>
        <v>-4.6207677949465467</v>
      </c>
      <c r="X496" s="477">
        <f t="shared" si="1066"/>
        <v>72.01269955948105</v>
      </c>
      <c r="Y496" s="478">
        <f t="shared" ref="Y496:AA496" si="1125">H496*$E496/1000</f>
        <v>1.6932082496487786</v>
      </c>
      <c r="Z496" s="478">
        <f t="shared" si="1125"/>
        <v>1.3367787110015357</v>
      </c>
      <c r="AA496" s="478">
        <f t="shared" si="1125"/>
        <v>1.8747622955167236</v>
      </c>
      <c r="AB496" s="478">
        <f t="shared" ref="AB496:AF496" si="1126">L496*$E496/1000</f>
        <v>1.37102560349014</v>
      </c>
      <c r="AC496" s="478">
        <f t="shared" si="1126"/>
        <v>1.6767517605854461</v>
      </c>
      <c r="AD496" s="478">
        <f t="shared" si="1126"/>
        <v>4.8159457497755007E-2</v>
      </c>
      <c r="AE496" s="478">
        <f t="shared" si="1126"/>
        <v>0.2568843782204876</v>
      </c>
      <c r="AF496" s="478">
        <f t="shared" si="1126"/>
        <v>0.73636591688896658</v>
      </c>
      <c r="AG496" s="479">
        <f t="shared" si="1069"/>
        <v>1.7603420101727856</v>
      </c>
      <c r="AH496" s="480"/>
      <c r="AI496" s="459">
        <f t="shared" si="1070"/>
        <v>186.64398099225639</v>
      </c>
      <c r="AJ496" s="301"/>
      <c r="AK496" s="301"/>
    </row>
    <row r="497" spans="1:37" ht="12.75" hidden="1" customHeight="1">
      <c r="A497" s="447">
        <v>494</v>
      </c>
      <c r="B497" s="460">
        <v>1</v>
      </c>
      <c r="C497" s="483">
        <v>36</v>
      </c>
      <c r="D497" s="461">
        <f>測定日数!L40</f>
        <v>0</v>
      </c>
      <c r="E497" s="484"/>
      <c r="F497" s="463"/>
      <c r="G497" s="463"/>
      <c r="H497" s="460"/>
      <c r="I497" s="460"/>
      <c r="J497" s="460"/>
      <c r="K497" s="460"/>
      <c r="L497" s="460"/>
      <c r="M497" s="460"/>
      <c r="N497" s="460"/>
      <c r="O497" s="460"/>
      <c r="P497" s="483"/>
      <c r="Q497" s="485"/>
      <c r="R497" s="486"/>
      <c r="S497" s="460"/>
      <c r="T497" s="460"/>
      <c r="U497" s="460"/>
      <c r="V497" s="460"/>
      <c r="W497" s="483"/>
      <c r="X497" s="487"/>
      <c r="Y497" s="488"/>
      <c r="Z497" s="488"/>
      <c r="AA497" s="488"/>
      <c r="AB497" s="488"/>
      <c r="AC497" s="488"/>
      <c r="AD497" s="488"/>
      <c r="AE497" s="488"/>
      <c r="AF497" s="488"/>
      <c r="AG497" s="483"/>
      <c r="AH497" s="489"/>
      <c r="AI497" s="301"/>
      <c r="AJ497" s="301"/>
      <c r="AK497" s="301"/>
    </row>
    <row r="498" spans="1:37" ht="12.75" hidden="1" customHeight="1">
      <c r="A498" s="447">
        <v>495</v>
      </c>
      <c r="B498" s="460">
        <v>1</v>
      </c>
      <c r="C498" s="483">
        <v>37</v>
      </c>
      <c r="D498" s="472">
        <f>測定日数!L41</f>
        <v>35</v>
      </c>
      <c r="E498" s="473">
        <f>mm!L41</f>
        <v>319.17515923566884</v>
      </c>
      <c r="F498" s="474">
        <f>pH!L41</f>
        <v>4.82</v>
      </c>
      <c r="G498" s="474">
        <f>EC!L41</f>
        <v>7.71</v>
      </c>
      <c r="H498" s="475">
        <f>'SO4'!L41</f>
        <v>55.692270537435611</v>
      </c>
      <c r="I498" s="475">
        <f>'NO3'!L41</f>
        <v>30.158906796075794</v>
      </c>
      <c r="J498" s="475">
        <f>Cl!L41</f>
        <v>449.61314653044758</v>
      </c>
      <c r="K498" s="475">
        <f>H!L41</f>
        <v>15.135612484362072</v>
      </c>
      <c r="L498" s="475">
        <f>'NH4'!L41</f>
        <v>25.501294467882229</v>
      </c>
      <c r="M498" s="475">
        <f>Na!L41</f>
        <v>414.09668635655811</v>
      </c>
      <c r="N498" s="475">
        <f>K!L41</f>
        <v>10.742155029758326</v>
      </c>
      <c r="O498" s="475">
        <f>Mg!L41</f>
        <v>49.372557087019132</v>
      </c>
      <c r="P498" s="472">
        <f>Ca!L41</f>
        <v>23.953291082389338</v>
      </c>
      <c r="Q498" s="476">
        <f t="shared" ref="Q498:Q523" si="1127">1.24*10^(F498-5.35)</f>
        <v>0.36594994410663234</v>
      </c>
      <c r="R498" s="473">
        <f t="shared" ref="R498:R523" si="1128">SUM(H498:J498)+H498</f>
        <v>591.15659440139461</v>
      </c>
      <c r="S498" s="475">
        <f t="shared" ref="S498:S523" si="1129">SUM(K498:P498)+O498+P498</f>
        <v>612.12744467737775</v>
      </c>
      <c r="T498" s="475">
        <f t="shared" ref="T498:T523" si="1130">SUM(H498:J498,Q498)+H498</f>
        <v>591.52254434550127</v>
      </c>
      <c r="U498" s="475">
        <f t="shared" ref="U498:U523" si="1131">(S498-R498)/(R498+S498)*100</f>
        <v>1.7428013332611232</v>
      </c>
      <c r="V498" s="475">
        <f t="shared" ref="V498:V523" si="1132">(S498-T498)/(S498+T498)*100</f>
        <v>1.7118681111444618</v>
      </c>
      <c r="W498" s="472">
        <f t="shared" ref="W498:W523" si="1133">100*((349.7*10^(2-F498)+(80*2*H498+71.5*I498+76.3*J498+73.5*L498+50.1*M498+73.5*N498+59.8*2*P498+53.3*2*O498)/10000)-G498)/((349.7*10^(2-F498)+(80*2*H498+71.5*I498+76.3*J498+73.5*L498+50.1*M498+73.5*N498+59.8*2*P498+53.3*2*O498)/10000)+G498)</f>
        <v>3.2036926271321873</v>
      </c>
      <c r="X498" s="477">
        <f t="shared" ref="X498:X523" si="1134">E498</f>
        <v>319.17515923566884</v>
      </c>
      <c r="Y498" s="478">
        <f t="shared" ref="Y498:AA498" si="1135">H498*$E498/1000</f>
        <v>17.775589316981961</v>
      </c>
      <c r="Z498" s="478">
        <f t="shared" si="1135"/>
        <v>9.6259738790111857</v>
      </c>
      <c r="AA498" s="478">
        <f t="shared" si="1135"/>
        <v>143.50534763830572</v>
      </c>
      <c r="AB498" s="478">
        <f t="shared" ref="AB498:AF498" si="1136">L498*$E498/1000</f>
        <v>8.1393797225019924</v>
      </c>
      <c r="AC498" s="478">
        <f t="shared" si="1136"/>
        <v>132.16937580681727</v>
      </c>
      <c r="AD498" s="478">
        <f t="shared" si="1136"/>
        <v>3.4286290421573544</v>
      </c>
      <c r="AE498" s="478">
        <f t="shared" si="1136"/>
        <v>15.758493770121483</v>
      </c>
      <c r="AF498" s="478">
        <f t="shared" si="1136"/>
        <v>7.6452954954399441</v>
      </c>
      <c r="AG498" s="479">
        <f t="shared" ref="AG498:AG523" si="1137">K498*$E498/1000</f>
        <v>4.830911524825642</v>
      </c>
      <c r="AH498" s="480"/>
      <c r="AI498" s="459">
        <f t="shared" ref="AI498:AI523" si="1138">R498+S498</f>
        <v>1203.2840390787724</v>
      </c>
      <c r="AJ498" s="301"/>
      <c r="AK498" s="301"/>
    </row>
    <row r="499" spans="1:37" ht="12.75" hidden="1" customHeight="1">
      <c r="A499" s="447">
        <v>496</v>
      </c>
      <c r="B499" s="460">
        <v>1</v>
      </c>
      <c r="C499" s="483">
        <v>38</v>
      </c>
      <c r="D499" s="472">
        <f>測定日数!L42</f>
        <v>35</v>
      </c>
      <c r="E499" s="473">
        <f>mm!L42</f>
        <v>170.68746021642266</v>
      </c>
      <c r="F499" s="474">
        <f>pH!L42</f>
        <v>4.6386582795887561</v>
      </c>
      <c r="G499" s="474">
        <f>EC!L42</f>
        <v>6.6438001118776793</v>
      </c>
      <c r="H499" s="475">
        <f>'SO4'!L42</f>
        <v>48.305148659881418</v>
      </c>
      <c r="I499" s="475">
        <f>'NO3'!L42</f>
        <v>32.732559061170477</v>
      </c>
      <c r="J499" s="475">
        <f>Cl!L42</f>
        <v>341.1529636558277</v>
      </c>
      <c r="K499" s="475">
        <f>H!L42</f>
        <v>22.979560614402619</v>
      </c>
      <c r="L499" s="475">
        <f>'NH4'!L42</f>
        <v>25.275259704848338</v>
      </c>
      <c r="M499" s="475">
        <f>Na!L42</f>
        <v>299.09196151000117</v>
      </c>
      <c r="N499" s="475">
        <f>K!L42</f>
        <v>9.8248084305286429</v>
      </c>
      <c r="O499" s="475">
        <f>Mg!L42</f>
        <v>35.281014691602415</v>
      </c>
      <c r="P499" s="472">
        <f>Ca!L42</f>
        <v>24.281781298006763</v>
      </c>
      <c r="Q499" s="476">
        <f t="shared" si="1127"/>
        <v>0.24103491949277808</v>
      </c>
      <c r="R499" s="473">
        <f t="shared" si="1128"/>
        <v>470.49582003676102</v>
      </c>
      <c r="S499" s="475">
        <f t="shared" si="1129"/>
        <v>476.29718223899914</v>
      </c>
      <c r="T499" s="475">
        <f t="shared" si="1130"/>
        <v>470.73685495625381</v>
      </c>
      <c r="U499" s="475">
        <f t="shared" si="1131"/>
        <v>0.61273817912613138</v>
      </c>
      <c r="V499" s="475">
        <f t="shared" si="1132"/>
        <v>0.58713066947549886</v>
      </c>
      <c r="W499" s="472">
        <f t="shared" si="1133"/>
        <v>1.4291596575101613</v>
      </c>
      <c r="X499" s="477">
        <f t="shared" si="1134"/>
        <v>170.68746021642266</v>
      </c>
      <c r="Y499" s="478">
        <f t="shared" ref="Y499:AA499" si="1139">H499*$E499/1000</f>
        <v>8.2450831401318911</v>
      </c>
      <c r="Z499" s="478">
        <f t="shared" si="1139"/>
        <v>5.5870373725352414</v>
      </c>
      <c r="AA499" s="478">
        <f t="shared" si="1139"/>
        <v>58.230532911718782</v>
      </c>
      <c r="AB499" s="478">
        <f t="shared" ref="AB499:AF499" si="1140">L499*$E499/1000</f>
        <v>4.3141698853310517</v>
      </c>
      <c r="AC499" s="478">
        <f t="shared" si="1140"/>
        <v>51.051247281290145</v>
      </c>
      <c r="AD499" s="478">
        <f t="shared" si="1140"/>
        <v>1.6769715981198317</v>
      </c>
      <c r="AE499" s="478">
        <f t="shared" si="1140"/>
        <v>6.0220267915679102</v>
      </c>
      <c r="AF499" s="478">
        <f t="shared" si="1140"/>
        <v>4.1445955792874054</v>
      </c>
      <c r="AG499" s="479">
        <f t="shared" si="1137"/>
        <v>3.9223228381617199</v>
      </c>
      <c r="AH499" s="480"/>
      <c r="AI499" s="459">
        <f t="shared" si="1138"/>
        <v>946.79300227576016</v>
      </c>
      <c r="AJ499" s="301"/>
      <c r="AK499" s="301"/>
    </row>
    <row r="500" spans="1:37" ht="12.75" hidden="1" customHeight="1">
      <c r="A500" s="447">
        <v>497</v>
      </c>
      <c r="B500" s="460">
        <v>1</v>
      </c>
      <c r="C500" s="483">
        <v>39</v>
      </c>
      <c r="D500" s="472">
        <f>測定日数!L43</f>
        <v>35</v>
      </c>
      <c r="E500" s="473">
        <f>mm!L43</f>
        <v>113.09231946223899</v>
      </c>
      <c r="F500" s="474">
        <f>pH!L43</f>
        <v>4.5413302815248144</v>
      </c>
      <c r="G500" s="474">
        <f>EC!L43</f>
        <v>1.5698522333868108</v>
      </c>
      <c r="H500" s="475">
        <f>'SO4'!L43</f>
        <v>15.273061442765066</v>
      </c>
      <c r="I500" s="475">
        <f>'NO3'!L43</f>
        <v>16.788005854372486</v>
      </c>
      <c r="J500" s="475">
        <f>Cl!L43</f>
        <v>25.643228911593347</v>
      </c>
      <c r="K500" s="475">
        <f>H!L43</f>
        <v>28.752109813343793</v>
      </c>
      <c r="L500" s="475">
        <f>'NH4'!L43</f>
        <v>15.076001857637422</v>
      </c>
      <c r="M500" s="475">
        <f>Na!L43</f>
        <v>20.5981198457598</v>
      </c>
      <c r="N500" s="475">
        <f>K!L43</f>
        <v>2.6227616876354527</v>
      </c>
      <c r="O500" s="475">
        <f>Mg!L43</f>
        <v>2.3709730079653242</v>
      </c>
      <c r="P500" s="472">
        <f>Ca!L43</f>
        <v>1.7936164823102256</v>
      </c>
      <c r="Q500" s="476">
        <f t="shared" si="1127"/>
        <v>0.19264243836817035</v>
      </c>
      <c r="R500" s="473">
        <f t="shared" si="1128"/>
        <v>72.977357651495964</v>
      </c>
      <c r="S500" s="475">
        <f t="shared" si="1129"/>
        <v>75.37817218492755</v>
      </c>
      <c r="T500" s="475">
        <f t="shared" si="1130"/>
        <v>73.170000089864132</v>
      </c>
      <c r="U500" s="475">
        <f t="shared" si="1131"/>
        <v>1.6182844927174058</v>
      </c>
      <c r="V500" s="475">
        <f t="shared" si="1132"/>
        <v>1.4865023656963163</v>
      </c>
      <c r="W500" s="472">
        <f t="shared" si="1133"/>
        <v>8.0716804690580233</v>
      </c>
      <c r="X500" s="477">
        <f t="shared" si="1134"/>
        <v>113.09231946223899</v>
      </c>
      <c r="Y500" s="478">
        <f t="shared" ref="Y500:AA500" si="1141">H500*$E500/1000</f>
        <v>1.7272659438515916</v>
      </c>
      <c r="Z500" s="478">
        <f t="shared" si="1141"/>
        <v>1.8985945212166315</v>
      </c>
      <c r="AA500" s="478">
        <f t="shared" si="1141"/>
        <v>2.9000522361132379</v>
      </c>
      <c r="AB500" s="478">
        <f t="shared" ref="AB500:AF500" si="1142">L500*$E500/1000</f>
        <v>1.7049800182972399</v>
      </c>
      <c r="AC500" s="478">
        <f t="shared" si="1142"/>
        <v>2.3294891499181523</v>
      </c>
      <c r="AD500" s="478">
        <f t="shared" si="1142"/>
        <v>0.29661420265138971</v>
      </c>
      <c r="AE500" s="478">
        <f t="shared" si="1142"/>
        <v>0.26813883685316015</v>
      </c>
      <c r="AF500" s="478">
        <f t="shared" si="1142"/>
        <v>0.20284424821016536</v>
      </c>
      <c r="AG500" s="479">
        <f t="shared" si="1137"/>
        <v>3.2516427882240526</v>
      </c>
      <c r="AH500" s="480"/>
      <c r="AI500" s="459">
        <f t="shared" si="1138"/>
        <v>148.3555298364235</v>
      </c>
      <c r="AJ500" s="301"/>
      <c r="AK500" s="301"/>
    </row>
    <row r="501" spans="1:37" ht="12.75" hidden="1" customHeight="1">
      <c r="A501" s="447">
        <v>498</v>
      </c>
      <c r="B501" s="460">
        <v>1</v>
      </c>
      <c r="C501" s="483">
        <v>40</v>
      </c>
      <c r="D501" s="472">
        <f>測定日数!L44</f>
        <v>35</v>
      </c>
      <c r="E501" s="473">
        <f>mm!L44</f>
        <v>133.40764331210192</v>
      </c>
      <c r="F501" s="474">
        <f>pH!L44</f>
        <v>4.66</v>
      </c>
      <c r="G501" s="474">
        <f>EC!L44</f>
        <v>2.7</v>
      </c>
      <c r="H501" s="475">
        <f>'SO4'!L44</f>
        <v>21.315234058980991</v>
      </c>
      <c r="I501" s="475">
        <f>'NO3'!L44</f>
        <v>23.148929158891427</v>
      </c>
      <c r="J501" s="475">
        <f>Cl!L44</f>
        <v>85.283691759016719</v>
      </c>
      <c r="K501" s="475">
        <f>H!L44</f>
        <v>21.877616239495527</v>
      </c>
      <c r="L501" s="475">
        <f>'NH4'!L44</f>
        <v>13.228901191796011</v>
      </c>
      <c r="M501" s="475">
        <f>Na!L44</f>
        <v>86.28613220356678</v>
      </c>
      <c r="N501" s="475">
        <f>K!L44</f>
        <v>2.9292225063938613</v>
      </c>
      <c r="O501" s="475">
        <f>Mg!L44</f>
        <v>7.7545148026315793</v>
      </c>
      <c r="P501" s="472">
        <f>Ca!L44</f>
        <v>9.7061130863273455</v>
      </c>
      <c r="Q501" s="476">
        <f t="shared" si="1127"/>
        <v>0.25317550513902187</v>
      </c>
      <c r="R501" s="473">
        <f t="shared" si="1128"/>
        <v>151.06308903587012</v>
      </c>
      <c r="S501" s="475">
        <f t="shared" si="1129"/>
        <v>159.24312791917004</v>
      </c>
      <c r="T501" s="475">
        <f t="shared" si="1130"/>
        <v>151.31626454100913</v>
      </c>
      <c r="U501" s="475">
        <f t="shared" si="1131"/>
        <v>2.6361182716764935</v>
      </c>
      <c r="V501" s="475">
        <f t="shared" si="1132"/>
        <v>2.5524468332340993</v>
      </c>
      <c r="W501" s="472">
        <f t="shared" si="1133"/>
        <v>-0.51865076809498756</v>
      </c>
      <c r="X501" s="477">
        <f t="shared" si="1134"/>
        <v>133.40764331210192</v>
      </c>
      <c r="Y501" s="478">
        <f t="shared" ref="Y501:AA501" si="1143">H501*$E501/1000</f>
        <v>2.8436151424545022</v>
      </c>
      <c r="Z501" s="478">
        <f t="shared" si="1143"/>
        <v>3.0882440842865031</v>
      </c>
      <c r="AA501" s="478">
        <f t="shared" si="1143"/>
        <v>11.377496330526148</v>
      </c>
      <c r="AB501" s="478">
        <f t="shared" ref="AB501:AF501" si="1144">L501*$E501/1000</f>
        <v>1.7648365316061623</v>
      </c>
      <c r="AC501" s="478">
        <f t="shared" si="1144"/>
        <v>11.511229547794308</v>
      </c>
      <c r="AD501" s="478">
        <f t="shared" si="1144"/>
        <v>0.39078067131477345</v>
      </c>
      <c r="AE501" s="478">
        <f t="shared" si="1144"/>
        <v>1.0345115448478883</v>
      </c>
      <c r="AF501" s="478">
        <f t="shared" si="1144"/>
        <v>1.2948696725676831</v>
      </c>
      <c r="AG501" s="479">
        <f t="shared" si="1137"/>
        <v>2.918641223797668</v>
      </c>
      <c r="AH501" s="480"/>
      <c r="AI501" s="459">
        <f t="shared" si="1138"/>
        <v>310.30621695504016</v>
      </c>
      <c r="AJ501" s="301"/>
      <c r="AK501" s="301"/>
    </row>
    <row r="502" spans="1:37" ht="12.75" hidden="1" customHeight="1">
      <c r="A502" s="447">
        <v>499</v>
      </c>
      <c r="B502" s="460">
        <v>1</v>
      </c>
      <c r="C502" s="483">
        <v>41</v>
      </c>
      <c r="D502" s="472">
        <f>測定日数!L45</f>
        <v>15</v>
      </c>
      <c r="E502" s="473">
        <f>mm!L45</f>
        <v>114</v>
      </c>
      <c r="F502" s="474">
        <f>pH!L45</f>
        <v>4.88</v>
      </c>
      <c r="G502" s="474">
        <f>EC!L45</f>
        <v>1.1339999999999999</v>
      </c>
      <c r="H502" s="475">
        <f>'SO4'!L45</f>
        <v>9.99</v>
      </c>
      <c r="I502" s="475">
        <f>'NO3'!L45</f>
        <v>10.48</v>
      </c>
      <c r="J502" s="475">
        <f>Cl!L45</f>
        <v>14.67</v>
      </c>
      <c r="K502" s="475">
        <f>H!L45</f>
        <v>13.182567385564075</v>
      </c>
      <c r="L502" s="475">
        <f>'NH4'!L45</f>
        <v>7.76</v>
      </c>
      <c r="M502" s="475">
        <f>Na!L45</f>
        <v>16.09</v>
      </c>
      <c r="N502" s="475">
        <f>K!L45</f>
        <v>0.51</v>
      </c>
      <c r="O502" s="475">
        <f>Mg!L45</f>
        <v>2.88</v>
      </c>
      <c r="P502" s="472">
        <f>Ca!L45</f>
        <v>5.24</v>
      </c>
      <c r="Q502" s="476">
        <f t="shared" si="1127"/>
        <v>0.42016675361261135</v>
      </c>
      <c r="R502" s="473">
        <f t="shared" si="1128"/>
        <v>45.13</v>
      </c>
      <c r="S502" s="475">
        <f t="shared" si="1129"/>
        <v>53.782567385564086</v>
      </c>
      <c r="T502" s="475">
        <f t="shared" si="1130"/>
        <v>45.550166753612615</v>
      </c>
      <c r="U502" s="475">
        <f t="shared" si="1131"/>
        <v>8.7476926484337643</v>
      </c>
      <c r="V502" s="475">
        <f t="shared" si="1132"/>
        <v>8.2877016356128088</v>
      </c>
      <c r="W502" s="472">
        <f t="shared" si="1133"/>
        <v>-4.2056690597060955</v>
      </c>
      <c r="X502" s="477">
        <f t="shared" si="1134"/>
        <v>114</v>
      </c>
      <c r="Y502" s="478">
        <f t="shared" ref="Y502:AA502" si="1145">H502*$E502/1000</f>
        <v>1.1388600000000002</v>
      </c>
      <c r="Z502" s="478">
        <f t="shared" si="1145"/>
        <v>1.19472</v>
      </c>
      <c r="AA502" s="478">
        <f t="shared" si="1145"/>
        <v>1.67238</v>
      </c>
      <c r="AB502" s="478">
        <f t="shared" ref="AB502:AF502" si="1146">L502*$E502/1000</f>
        <v>0.88463999999999998</v>
      </c>
      <c r="AC502" s="478">
        <f t="shared" si="1146"/>
        <v>1.83426</v>
      </c>
      <c r="AD502" s="478">
        <f t="shared" si="1146"/>
        <v>5.8139999999999997E-2</v>
      </c>
      <c r="AE502" s="478">
        <f t="shared" si="1146"/>
        <v>0.32832</v>
      </c>
      <c r="AF502" s="478">
        <f t="shared" si="1146"/>
        <v>0.59736</v>
      </c>
      <c r="AG502" s="479">
        <f t="shared" si="1137"/>
        <v>1.5028126819543046</v>
      </c>
      <c r="AH502" s="480"/>
      <c r="AI502" s="459">
        <f t="shared" si="1138"/>
        <v>98.912567385564088</v>
      </c>
      <c r="AJ502" s="301"/>
      <c r="AK502" s="301"/>
    </row>
    <row r="503" spans="1:37" ht="12.75" hidden="1" customHeight="1">
      <c r="A503" s="447">
        <v>500</v>
      </c>
      <c r="B503" s="460">
        <v>1</v>
      </c>
      <c r="C503" s="483">
        <v>42</v>
      </c>
      <c r="D503" s="472">
        <f>測定日数!L46</f>
        <v>35</v>
      </c>
      <c r="E503" s="473">
        <f>mm!L46</f>
        <v>106.68789808917197</v>
      </c>
      <c r="F503" s="474">
        <f>pH!L46</f>
        <v>4.6351271334713022</v>
      </c>
      <c r="G503" s="474">
        <f>EC!L46</f>
        <v>3.7046716417910446</v>
      </c>
      <c r="H503" s="475">
        <f>'SO4'!L46</f>
        <v>35.461399909825872</v>
      </c>
      <c r="I503" s="475">
        <f>'NO3'!L46</f>
        <v>31.82762165190179</v>
      </c>
      <c r="J503" s="475">
        <f>Cl!L46</f>
        <v>120.47579954340972</v>
      </c>
      <c r="K503" s="475">
        <f>H!L46</f>
        <v>23.16716365256023</v>
      </c>
      <c r="L503" s="475">
        <f>'NH4'!L46</f>
        <v>22.787067946932005</v>
      </c>
      <c r="M503" s="475">
        <f>Na!L46</f>
        <v>107.61594237897468</v>
      </c>
      <c r="N503" s="475">
        <f>K!L46</f>
        <v>5.373416165973202</v>
      </c>
      <c r="O503" s="475">
        <f>Mg!L46</f>
        <v>12.062878123317837</v>
      </c>
      <c r="P503" s="472">
        <f>Ca!L46</f>
        <v>19.404049332835822</v>
      </c>
      <c r="Q503" s="476">
        <f t="shared" si="1127"/>
        <v>0.23908306712633942</v>
      </c>
      <c r="R503" s="473">
        <f t="shared" si="1128"/>
        <v>223.22622101496327</v>
      </c>
      <c r="S503" s="475">
        <f t="shared" si="1129"/>
        <v>221.87744505674743</v>
      </c>
      <c r="T503" s="475">
        <f t="shared" si="1130"/>
        <v>223.4653040820896</v>
      </c>
      <c r="U503" s="475">
        <f t="shared" si="1131"/>
        <v>-0.30302512898164663</v>
      </c>
      <c r="V503" s="475">
        <f t="shared" si="1132"/>
        <v>-0.3565476317763398</v>
      </c>
      <c r="W503" s="472">
        <f t="shared" si="1133"/>
        <v>-1.0024467281356499</v>
      </c>
      <c r="X503" s="477">
        <f t="shared" si="1134"/>
        <v>106.68789808917197</v>
      </c>
      <c r="Y503" s="478">
        <f t="shared" ref="Y503:AA503" si="1147">H503*$E503/1000</f>
        <v>3.7833022196788746</v>
      </c>
      <c r="Z503" s="478">
        <f t="shared" si="1147"/>
        <v>3.3956220552188214</v>
      </c>
      <c r="AA503" s="478">
        <f t="shared" si="1147"/>
        <v>12.853309823898808</v>
      </c>
      <c r="AB503" s="478">
        <f t="shared" ref="AB503:AF503" si="1148">L503*$E503/1000</f>
        <v>2.4311043828733188</v>
      </c>
      <c r="AC503" s="478">
        <f t="shared" si="1148"/>
        <v>11.481318693298254</v>
      </c>
      <c r="AD503" s="478">
        <f t="shared" si="1148"/>
        <v>0.5732784763060581</v>
      </c>
      <c r="AE503" s="478">
        <f t="shared" si="1148"/>
        <v>1.2869631118826352</v>
      </c>
      <c r="AF503" s="478">
        <f t="shared" si="1148"/>
        <v>2.0701772377388532</v>
      </c>
      <c r="AG503" s="479">
        <f t="shared" si="1137"/>
        <v>2.4716559947795149</v>
      </c>
      <c r="AH503" s="480"/>
      <c r="AI503" s="459">
        <f t="shared" si="1138"/>
        <v>445.10366607171068</v>
      </c>
      <c r="AJ503" s="301"/>
      <c r="AK503" s="301"/>
    </row>
    <row r="504" spans="1:37" ht="12.75" hidden="1" customHeight="1">
      <c r="A504" s="447">
        <v>501</v>
      </c>
      <c r="B504" s="460">
        <v>1</v>
      </c>
      <c r="C504" s="483">
        <v>43</v>
      </c>
      <c r="D504" s="472">
        <f>測定日数!L47</f>
        <v>25</v>
      </c>
      <c r="E504" s="473">
        <f>mm!L47</f>
        <v>131</v>
      </c>
      <c r="F504" s="474">
        <f>pH!L47</f>
        <v>4.5</v>
      </c>
      <c r="G504" s="474">
        <f>EC!L47</f>
        <v>3.742</v>
      </c>
      <c r="H504" s="475">
        <f>'SO4'!L47</f>
        <v>45.52</v>
      </c>
      <c r="I504" s="475">
        <f>'NO3'!L47</f>
        <v>22.22</v>
      </c>
      <c r="J504" s="475">
        <f>Cl!L47</f>
        <v>109.27</v>
      </c>
      <c r="K504" s="475">
        <f>H!L47</f>
        <v>31.622776601683803</v>
      </c>
      <c r="L504" s="475">
        <f>'NH4'!L47</f>
        <v>45.64</v>
      </c>
      <c r="M504" s="475">
        <f>Na!L47</f>
        <v>70.92</v>
      </c>
      <c r="N504" s="475">
        <f>K!L47</f>
        <v>4.18</v>
      </c>
      <c r="O504" s="475">
        <f>Mg!L47</f>
        <v>12.94</v>
      </c>
      <c r="P504" s="472">
        <f>Ca!L47</f>
        <v>14.18</v>
      </c>
      <c r="Q504" s="476">
        <f t="shared" si="1127"/>
        <v>0.17515465553322163</v>
      </c>
      <c r="R504" s="473">
        <f t="shared" si="1128"/>
        <v>222.53</v>
      </c>
      <c r="S504" s="475">
        <f t="shared" si="1129"/>
        <v>206.60277660168384</v>
      </c>
      <c r="T504" s="475">
        <f t="shared" si="1130"/>
        <v>222.70515465553322</v>
      </c>
      <c r="U504" s="475">
        <f t="shared" si="1131"/>
        <v>-3.7114907708621905</v>
      </c>
      <c r="V504" s="475">
        <f t="shared" si="1132"/>
        <v>-3.7507758141560497</v>
      </c>
      <c r="W504" s="472">
        <f t="shared" si="1133"/>
        <v>1.4976852850310811</v>
      </c>
      <c r="X504" s="477">
        <f t="shared" si="1134"/>
        <v>131</v>
      </c>
      <c r="Y504" s="478">
        <f t="shared" ref="Y504:AA504" si="1149">H504*$E504/1000</f>
        <v>5.9631200000000009</v>
      </c>
      <c r="Z504" s="478">
        <f t="shared" si="1149"/>
        <v>2.9108199999999997</v>
      </c>
      <c r="AA504" s="478">
        <f t="shared" si="1149"/>
        <v>14.314369999999998</v>
      </c>
      <c r="AB504" s="478">
        <f t="shared" ref="AB504:AF504" si="1150">L504*$E504/1000</f>
        <v>5.9788399999999999</v>
      </c>
      <c r="AC504" s="478">
        <f t="shared" si="1150"/>
        <v>9.2905200000000008</v>
      </c>
      <c r="AD504" s="478">
        <f t="shared" si="1150"/>
        <v>0.54757999999999996</v>
      </c>
      <c r="AE504" s="478">
        <f t="shared" si="1150"/>
        <v>1.6951399999999999</v>
      </c>
      <c r="AF504" s="478">
        <f t="shared" si="1150"/>
        <v>1.85758</v>
      </c>
      <c r="AG504" s="479">
        <f t="shared" si="1137"/>
        <v>4.1425837348205778</v>
      </c>
      <c r="AH504" s="480"/>
      <c r="AI504" s="459">
        <f t="shared" si="1138"/>
        <v>429.13277660168387</v>
      </c>
      <c r="AJ504" s="301"/>
      <c r="AK504" s="301"/>
    </row>
    <row r="505" spans="1:37" ht="12.75" hidden="1" customHeight="1">
      <c r="A505" s="447">
        <v>502</v>
      </c>
      <c r="B505" s="460">
        <v>1</v>
      </c>
      <c r="C505" s="483">
        <v>44</v>
      </c>
      <c r="D505" s="472">
        <f>測定日数!L48</f>
        <v>35</v>
      </c>
      <c r="E505" s="473">
        <f>mm!L48</f>
        <v>170.8</v>
      </c>
      <c r="F505" s="474">
        <f>pH!L48</f>
        <v>4.55</v>
      </c>
      <c r="G505" s="474">
        <f>EC!L48</f>
        <v>3.46</v>
      </c>
      <c r="H505" s="475">
        <f>'SO4'!L48</f>
        <v>35.4</v>
      </c>
      <c r="I505" s="475">
        <f>'NO3'!L48</f>
        <v>21.7</v>
      </c>
      <c r="J505" s="475">
        <f>Cl!L48</f>
        <v>111.6</v>
      </c>
      <c r="K505" s="475">
        <f>H!L48</f>
        <v>28.183829312644562</v>
      </c>
      <c r="L505" s="475">
        <f>'NH4'!L48</f>
        <v>24.4</v>
      </c>
      <c r="M505" s="475">
        <f>Na!L48</f>
        <v>94.3</v>
      </c>
      <c r="N505" s="475">
        <f>K!L48</f>
        <v>3.8</v>
      </c>
      <c r="O505" s="475">
        <f>Mg!L48</f>
        <v>12.5</v>
      </c>
      <c r="P505" s="472">
        <f>Ca!L48</f>
        <v>11.8</v>
      </c>
      <c r="Q505" s="476">
        <f t="shared" si="1127"/>
        <v>0.19652675586517812</v>
      </c>
      <c r="R505" s="473">
        <f t="shared" si="1128"/>
        <v>204.1</v>
      </c>
      <c r="S505" s="475">
        <f t="shared" si="1129"/>
        <v>199.2838293126446</v>
      </c>
      <c r="T505" s="475">
        <f t="shared" si="1130"/>
        <v>204.29652675586516</v>
      </c>
      <c r="U505" s="475">
        <f t="shared" si="1131"/>
        <v>-1.1939424283720106</v>
      </c>
      <c r="V505" s="475">
        <f t="shared" si="1132"/>
        <v>-1.2420568463866535</v>
      </c>
      <c r="W505" s="472">
        <f t="shared" si="1133"/>
        <v>0.75640984848495063</v>
      </c>
      <c r="X505" s="477">
        <f t="shared" si="1134"/>
        <v>170.8</v>
      </c>
      <c r="Y505" s="478">
        <f t="shared" ref="Y505:AA505" si="1151">H505*$E505/1000</f>
        <v>6.0463199999999997</v>
      </c>
      <c r="Z505" s="478">
        <f t="shared" si="1151"/>
        <v>3.7063600000000001</v>
      </c>
      <c r="AA505" s="478">
        <f t="shared" si="1151"/>
        <v>19.06128</v>
      </c>
      <c r="AB505" s="478">
        <f t="shared" ref="AB505:AF505" si="1152">L505*$E505/1000</f>
        <v>4.1675200000000006</v>
      </c>
      <c r="AC505" s="478">
        <f t="shared" si="1152"/>
        <v>16.106439999999999</v>
      </c>
      <c r="AD505" s="478">
        <f t="shared" si="1152"/>
        <v>0.64903999999999995</v>
      </c>
      <c r="AE505" s="478">
        <f t="shared" si="1152"/>
        <v>2.1349999999999998</v>
      </c>
      <c r="AF505" s="478">
        <f t="shared" si="1152"/>
        <v>2.0154400000000003</v>
      </c>
      <c r="AG505" s="479">
        <f t="shared" si="1137"/>
        <v>4.8137980465996915</v>
      </c>
      <c r="AH505" s="480"/>
      <c r="AI505" s="459">
        <f t="shared" si="1138"/>
        <v>403.38382931264459</v>
      </c>
      <c r="AJ505" s="301"/>
      <c r="AK505" s="301"/>
    </row>
    <row r="506" spans="1:37" ht="12.75" hidden="1" customHeight="1">
      <c r="A506" s="447">
        <v>503</v>
      </c>
      <c r="B506" s="460">
        <v>1</v>
      </c>
      <c r="C506" s="483">
        <v>45</v>
      </c>
      <c r="D506" s="472">
        <f>測定日数!L49</f>
        <v>35</v>
      </c>
      <c r="E506" s="473">
        <f>mm!L49</f>
        <v>107.98699999999999</v>
      </c>
      <c r="F506" s="474">
        <f>pH!L49</f>
        <v>4.7220603884323653</v>
      </c>
      <c r="G506" s="474">
        <f>EC!L49</f>
        <v>2.1084608239880729</v>
      </c>
      <c r="H506" s="475">
        <f>'SO4'!L49</f>
        <v>20.510823663959552</v>
      </c>
      <c r="I506" s="475">
        <f>'NO3'!L49</f>
        <v>10.983393649235557</v>
      </c>
      <c r="J506" s="475">
        <f>Cl!L49</f>
        <v>58.262859973885746</v>
      </c>
      <c r="K506" s="475">
        <f>H!L49</f>
        <v>18.964422035286084</v>
      </c>
      <c r="L506" s="475">
        <f>'NH4'!L49</f>
        <v>11.998254882532157</v>
      </c>
      <c r="M506" s="475">
        <f>Na!L49</f>
        <v>53.110272995823578</v>
      </c>
      <c r="N506" s="475">
        <f>K!L49</f>
        <v>1.6720531175048849</v>
      </c>
      <c r="O506" s="475">
        <f>Mg!L49</f>
        <v>6.2888506949910639</v>
      </c>
      <c r="P506" s="472">
        <f>Ca!L49</f>
        <v>8.6287462842749587</v>
      </c>
      <c r="Q506" s="476">
        <f t="shared" si="1127"/>
        <v>0.29206672011232698</v>
      </c>
      <c r="R506" s="473">
        <f t="shared" si="1128"/>
        <v>110.2679009510404</v>
      </c>
      <c r="S506" s="475">
        <f t="shared" si="1129"/>
        <v>115.58019698967875</v>
      </c>
      <c r="T506" s="475">
        <f t="shared" si="1130"/>
        <v>110.55996767115273</v>
      </c>
      <c r="U506" s="475">
        <f t="shared" si="1131"/>
        <v>2.3521544290502403</v>
      </c>
      <c r="V506" s="475">
        <f t="shared" si="1132"/>
        <v>2.2199635903049058</v>
      </c>
      <c r="W506" s="472">
        <f t="shared" si="1133"/>
        <v>-1.3757435657897876</v>
      </c>
      <c r="X506" s="477">
        <f t="shared" si="1134"/>
        <v>107.98699999999999</v>
      </c>
      <c r="Y506" s="478">
        <f t="shared" ref="Y506:AA506" si="1153">H506*$E506/1000</f>
        <v>2.2149023150000002</v>
      </c>
      <c r="Z506" s="478">
        <f t="shared" si="1153"/>
        <v>1.1860637300000001</v>
      </c>
      <c r="AA506" s="478">
        <f t="shared" si="1153"/>
        <v>6.2916314599999996</v>
      </c>
      <c r="AB506" s="478">
        <f t="shared" ref="AB506:AF506" si="1154">L506*$E506/1000</f>
        <v>1.29565555</v>
      </c>
      <c r="AC506" s="478">
        <f t="shared" si="1154"/>
        <v>5.7352190500000004</v>
      </c>
      <c r="AD506" s="478">
        <f t="shared" si="1154"/>
        <v>0.18056</v>
      </c>
      <c r="AE506" s="478">
        <f t="shared" si="1154"/>
        <v>0.67911411999999993</v>
      </c>
      <c r="AF506" s="478">
        <f t="shared" si="1154"/>
        <v>0.93179242499999981</v>
      </c>
      <c r="AG506" s="479">
        <f t="shared" si="1137"/>
        <v>2.0479110423244382</v>
      </c>
      <c r="AH506" s="480"/>
      <c r="AI506" s="459">
        <f t="shared" si="1138"/>
        <v>225.84809794071916</v>
      </c>
      <c r="AJ506" s="301"/>
      <c r="AK506" s="301"/>
    </row>
    <row r="507" spans="1:37" ht="12.75" hidden="1" customHeight="1">
      <c r="A507" s="447">
        <v>504</v>
      </c>
      <c r="B507" s="460">
        <v>1</v>
      </c>
      <c r="C507" s="483">
        <v>46</v>
      </c>
      <c r="D507" s="472">
        <f>測定日数!L50</f>
        <v>35</v>
      </c>
      <c r="E507" s="473">
        <f>mm!L50</f>
        <v>99.697596689479539</v>
      </c>
      <c r="F507" s="474">
        <f>pH!L50</f>
        <v>4.7118752666979082</v>
      </c>
      <c r="G507" s="474">
        <f>EC!L50</f>
        <v>4.0352969348659</v>
      </c>
      <c r="H507" s="475">
        <f>'SO4'!L50</f>
        <v>34.392445964141714</v>
      </c>
      <c r="I507" s="475">
        <f>'NO3'!L50</f>
        <v>14.708428666775621</v>
      </c>
      <c r="J507" s="475">
        <f>Cl!L50</f>
        <v>197.23437939053079</v>
      </c>
      <c r="K507" s="475">
        <f>H!L50</f>
        <v>19.414433976248713</v>
      </c>
      <c r="L507" s="475">
        <f>'NH4'!L50</f>
        <v>7.7130427108023047</v>
      </c>
      <c r="M507" s="475">
        <f>Na!L50</f>
        <v>177.95997157215339</v>
      </c>
      <c r="N507" s="475">
        <f>K!L50</f>
        <v>3.8076535177345971</v>
      </c>
      <c r="O507" s="475">
        <f>Mg!L50</f>
        <v>21.038953735251141</v>
      </c>
      <c r="P507" s="472">
        <f>Ca!L50</f>
        <v>27.876785445671555</v>
      </c>
      <c r="Q507" s="476">
        <f t="shared" si="1127"/>
        <v>0.28529683376028964</v>
      </c>
      <c r="R507" s="473">
        <f t="shared" si="1128"/>
        <v>280.72769998558982</v>
      </c>
      <c r="S507" s="475">
        <f t="shared" si="1129"/>
        <v>306.72658013878441</v>
      </c>
      <c r="T507" s="475">
        <f t="shared" si="1130"/>
        <v>281.01299681935012</v>
      </c>
      <c r="U507" s="475">
        <f t="shared" si="1131"/>
        <v>4.4256857142465922</v>
      </c>
      <c r="V507" s="475">
        <f t="shared" si="1132"/>
        <v>4.3749960573551609</v>
      </c>
      <c r="W507" s="472">
        <f t="shared" si="1133"/>
        <v>4.0186322013713189</v>
      </c>
      <c r="X507" s="477">
        <f t="shared" si="1134"/>
        <v>99.697596689479539</v>
      </c>
      <c r="Y507" s="478">
        <f t="shared" ref="Y507:AA507" si="1155">H507*$E507/1000</f>
        <v>3.4288442068977187</v>
      </c>
      <c r="Z507" s="478">
        <f t="shared" si="1155"/>
        <v>1.4663949891561752</v>
      </c>
      <c r="AA507" s="478">
        <f t="shared" si="1155"/>
        <v>19.663793609776935</v>
      </c>
      <c r="AB507" s="478">
        <f t="shared" ref="AB507:AF507" si="1156">L507*$E507/1000</f>
        <v>0.76897182143029819</v>
      </c>
      <c r="AC507" s="478">
        <f t="shared" si="1156"/>
        <v>17.742181472671792</v>
      </c>
      <c r="AD507" s="478">
        <f t="shared" si="1156"/>
        <v>0.37961390474438189</v>
      </c>
      <c r="AE507" s="478">
        <f t="shared" si="1156"/>
        <v>2.0975331242656874</v>
      </c>
      <c r="AF507" s="478">
        <f t="shared" si="1156"/>
        <v>2.7792485123617157</v>
      </c>
      <c r="AG507" s="479">
        <f t="shared" si="1137"/>
        <v>1.9355724085185728</v>
      </c>
      <c r="AH507" s="480"/>
      <c r="AI507" s="459">
        <f t="shared" si="1138"/>
        <v>587.45428012437424</v>
      </c>
      <c r="AJ507" s="301"/>
      <c r="AK507" s="301"/>
    </row>
    <row r="508" spans="1:37" ht="12.75" hidden="1" customHeight="1">
      <c r="A508" s="447">
        <v>505</v>
      </c>
      <c r="B508" s="460">
        <v>1</v>
      </c>
      <c r="C508" s="483">
        <v>47</v>
      </c>
      <c r="D508" s="472">
        <f>測定日数!L51</f>
        <v>35</v>
      </c>
      <c r="E508" s="473">
        <f>mm!L51</f>
        <v>137.10191082802547</v>
      </c>
      <c r="F508" s="474">
        <f>pH!L51</f>
        <v>4.59</v>
      </c>
      <c r="G508" s="474">
        <f>EC!L51</f>
        <v>2.8</v>
      </c>
      <c r="H508" s="475">
        <f>'SO4'!L51</f>
        <v>28.23</v>
      </c>
      <c r="I508" s="475">
        <f>'NO3'!L51</f>
        <v>16.989999999999998</v>
      </c>
      <c r="J508" s="475">
        <f>Cl!L51</f>
        <v>68.91</v>
      </c>
      <c r="K508" s="475">
        <f>H!L51</f>
        <v>25.703957827688658</v>
      </c>
      <c r="L508" s="475">
        <f>'NH4'!L51</f>
        <v>23.65</v>
      </c>
      <c r="M508" s="475">
        <f>Na!L51</f>
        <v>56.98</v>
      </c>
      <c r="N508" s="475">
        <f>K!L51</f>
        <v>1.95</v>
      </c>
      <c r="O508" s="475">
        <f>Mg!L51</f>
        <v>7.01</v>
      </c>
      <c r="P508" s="472">
        <f>Ca!L51</f>
        <v>9.76</v>
      </c>
      <c r="Q508" s="476">
        <f t="shared" si="1127"/>
        <v>0.21548730276492264</v>
      </c>
      <c r="R508" s="473">
        <f t="shared" si="1128"/>
        <v>142.35999999999999</v>
      </c>
      <c r="S508" s="475">
        <f t="shared" si="1129"/>
        <v>141.82395782768867</v>
      </c>
      <c r="T508" s="475">
        <f t="shared" si="1130"/>
        <v>142.57548730276491</v>
      </c>
      <c r="U508" s="475">
        <f t="shared" si="1131"/>
        <v>-0.1886250639933498</v>
      </c>
      <c r="V508" s="475">
        <f t="shared" si="1132"/>
        <v>-0.26425138583920715</v>
      </c>
      <c r="W508" s="472">
        <f t="shared" si="1133"/>
        <v>-2.5097460158921185</v>
      </c>
      <c r="X508" s="477">
        <f t="shared" si="1134"/>
        <v>137.10191082802547</v>
      </c>
      <c r="Y508" s="478">
        <f t="shared" ref="Y508:AA508" si="1157">H508*$E508/1000</f>
        <v>3.8703869426751591</v>
      </c>
      <c r="Z508" s="478">
        <f t="shared" si="1157"/>
        <v>2.3293614649681524</v>
      </c>
      <c r="AA508" s="478">
        <f t="shared" si="1157"/>
        <v>9.4476926751592352</v>
      </c>
      <c r="AB508" s="478">
        <f t="shared" ref="AB508:AF508" si="1158">L508*$E508/1000</f>
        <v>3.2424601910828019</v>
      </c>
      <c r="AC508" s="478">
        <f t="shared" si="1158"/>
        <v>7.8120668789808905</v>
      </c>
      <c r="AD508" s="478">
        <f t="shared" si="1158"/>
        <v>0.26734872611464966</v>
      </c>
      <c r="AE508" s="478">
        <f t="shared" si="1158"/>
        <v>0.96108439490445852</v>
      </c>
      <c r="AF508" s="478">
        <f t="shared" si="1158"/>
        <v>1.3381146496815286</v>
      </c>
      <c r="AG508" s="479">
        <f t="shared" si="1137"/>
        <v>3.5240617340190976</v>
      </c>
      <c r="AH508" s="480"/>
      <c r="AI508" s="459">
        <f t="shared" si="1138"/>
        <v>284.18395782768869</v>
      </c>
      <c r="AJ508" s="301"/>
      <c r="AK508" s="301"/>
    </row>
    <row r="509" spans="1:37" ht="12.75" hidden="1" customHeight="1">
      <c r="A509" s="447">
        <v>506</v>
      </c>
      <c r="B509" s="460">
        <v>1</v>
      </c>
      <c r="C509" s="483">
        <v>48</v>
      </c>
      <c r="D509" s="472">
        <f>測定日数!L52</f>
        <v>35</v>
      </c>
      <c r="E509" s="473">
        <f>mm!L52</f>
        <v>165.12738853503183</v>
      </c>
      <c r="F509" s="474">
        <f>pH!L52</f>
        <v>4.79</v>
      </c>
      <c r="G509" s="474">
        <f>EC!L52</f>
        <v>1.93</v>
      </c>
      <c r="H509" s="475">
        <f>'SO4'!L52</f>
        <v>25.4</v>
      </c>
      <c r="I509" s="475">
        <f>'NO3'!L52</f>
        <v>13.9</v>
      </c>
      <c r="J509" s="475">
        <f>Cl!L52</f>
        <v>34.4</v>
      </c>
      <c r="K509" s="475">
        <f>H!L52</f>
        <v>16.218100973589298</v>
      </c>
      <c r="L509" s="475">
        <f>'NH4'!L52</f>
        <v>26.6</v>
      </c>
      <c r="M509" s="475">
        <f>Na!L52</f>
        <v>30</v>
      </c>
      <c r="N509" s="475">
        <f>K!L52</f>
        <v>3.2</v>
      </c>
      <c r="O509" s="475">
        <f>Mg!L52</f>
        <v>3.8</v>
      </c>
      <c r="P509" s="472">
        <f>Ca!L52</f>
        <v>7.6</v>
      </c>
      <c r="Q509" s="476">
        <f t="shared" si="1127"/>
        <v>0.34152435921393287</v>
      </c>
      <c r="R509" s="473">
        <f t="shared" si="1128"/>
        <v>99.1</v>
      </c>
      <c r="S509" s="475">
        <f t="shared" si="1129"/>
        <v>98.818100973589281</v>
      </c>
      <c r="T509" s="475">
        <f t="shared" si="1130"/>
        <v>99.441524359213929</v>
      </c>
      <c r="U509" s="475">
        <f t="shared" si="1131"/>
        <v>-0.14243216008238185</v>
      </c>
      <c r="V509" s="475">
        <f t="shared" si="1132"/>
        <v>-0.31444797929893931</v>
      </c>
      <c r="W509" s="472">
        <f t="shared" si="1133"/>
        <v>-2.4922615468878027</v>
      </c>
      <c r="X509" s="477">
        <f t="shared" si="1134"/>
        <v>165.12738853503183</v>
      </c>
      <c r="Y509" s="478">
        <f t="shared" ref="Y509:AA509" si="1159">H509*$E509/1000</f>
        <v>4.1942356687898084</v>
      </c>
      <c r="Z509" s="478">
        <f t="shared" si="1159"/>
        <v>2.2952707006369422</v>
      </c>
      <c r="AA509" s="478">
        <f t="shared" si="1159"/>
        <v>5.6803821656050948</v>
      </c>
      <c r="AB509" s="478">
        <f t="shared" ref="AB509:AF509" si="1160">L509*$E509/1000</f>
        <v>4.3923885350318468</v>
      </c>
      <c r="AC509" s="478">
        <f t="shared" si="1160"/>
        <v>4.9538216560509545</v>
      </c>
      <c r="AD509" s="478">
        <f t="shared" si="1160"/>
        <v>0.52840764331210188</v>
      </c>
      <c r="AE509" s="478">
        <f t="shared" si="1160"/>
        <v>0.62748407643312087</v>
      </c>
      <c r="AF509" s="478">
        <f t="shared" si="1160"/>
        <v>1.2549681528662417</v>
      </c>
      <c r="AG509" s="479">
        <f t="shared" si="1137"/>
        <v>2.6780526607662578</v>
      </c>
      <c r="AH509" s="480"/>
      <c r="AI509" s="459">
        <f t="shared" si="1138"/>
        <v>197.91810097358928</v>
      </c>
      <c r="AJ509" s="301"/>
      <c r="AK509" s="301"/>
    </row>
    <row r="510" spans="1:37" ht="12.75" hidden="1" customHeight="1">
      <c r="A510" s="447">
        <v>507</v>
      </c>
      <c r="B510" s="460">
        <v>1</v>
      </c>
      <c r="C510" s="483">
        <v>49</v>
      </c>
      <c r="D510" s="472">
        <f>測定日数!L53</f>
        <v>25</v>
      </c>
      <c r="E510" s="473">
        <f>mm!L53</f>
        <v>160.38216560509554</v>
      </c>
      <c r="F510" s="474">
        <f>pH!L53</f>
        <v>4.6258221441754728</v>
      </c>
      <c r="G510" s="474">
        <f>EC!L53</f>
        <v>1.55</v>
      </c>
      <c r="H510" s="475">
        <f>'SO4'!L53</f>
        <v>17.2</v>
      </c>
      <c r="I510" s="475">
        <f>'NO3'!L53</f>
        <v>11.1</v>
      </c>
      <c r="J510" s="475">
        <f>Cl!L53</f>
        <v>23.2</v>
      </c>
      <c r="K510" s="475">
        <f>H!L53</f>
        <v>23.668888066756612</v>
      </c>
      <c r="L510" s="475">
        <f>'NH4'!L53</f>
        <v>7.8</v>
      </c>
      <c r="M510" s="475">
        <f>Na!L53</f>
        <v>15.5</v>
      </c>
      <c r="N510" s="475">
        <f>K!L53</f>
        <v>0.5</v>
      </c>
      <c r="O510" s="475">
        <f>Mg!L53</f>
        <v>2.8</v>
      </c>
      <c r="P510" s="472">
        <f>Ca!L53</f>
        <v>7</v>
      </c>
      <c r="Q510" s="476">
        <f t="shared" si="1127"/>
        <v>0.23401507189733181</v>
      </c>
      <c r="R510" s="473">
        <f t="shared" si="1128"/>
        <v>68.7</v>
      </c>
      <c r="S510" s="475">
        <f t="shared" si="1129"/>
        <v>67.068888066756614</v>
      </c>
      <c r="T510" s="475">
        <f t="shared" si="1130"/>
        <v>68.934015071897335</v>
      </c>
      <c r="U510" s="475">
        <f t="shared" si="1131"/>
        <v>-1.2013885923860423</v>
      </c>
      <c r="V510" s="475">
        <f t="shared" si="1132"/>
        <v>-1.371387641070601</v>
      </c>
      <c r="W510" s="472">
        <f t="shared" si="1133"/>
        <v>1.945589777958239</v>
      </c>
      <c r="X510" s="477">
        <f t="shared" si="1134"/>
        <v>160.38216560509554</v>
      </c>
      <c r="Y510" s="478">
        <f t="shared" ref="Y510:AA510" si="1161">H510*$E510/1000</f>
        <v>2.7585732484076431</v>
      </c>
      <c r="Z510" s="478">
        <f t="shared" si="1161"/>
        <v>1.7802420382165602</v>
      </c>
      <c r="AA510" s="478">
        <f t="shared" si="1161"/>
        <v>3.7208662420382161</v>
      </c>
      <c r="AB510" s="478">
        <f t="shared" ref="AB510:AF510" si="1162">L510*$E510/1000</f>
        <v>1.2509808917197451</v>
      </c>
      <c r="AC510" s="478">
        <f t="shared" si="1162"/>
        <v>2.4859235668789808</v>
      </c>
      <c r="AD510" s="478">
        <f t="shared" si="1162"/>
        <v>8.0191082802547775E-2</v>
      </c>
      <c r="AE510" s="478">
        <f t="shared" si="1162"/>
        <v>0.44907006369426744</v>
      </c>
      <c r="AF510" s="478">
        <f t="shared" si="1162"/>
        <v>1.1226751592356687</v>
      </c>
      <c r="AG510" s="479">
        <f t="shared" si="1137"/>
        <v>3.7960675256110283</v>
      </c>
      <c r="AH510" s="480"/>
      <c r="AI510" s="459">
        <f t="shared" si="1138"/>
        <v>135.76888806675663</v>
      </c>
      <c r="AJ510" s="301"/>
      <c r="AK510" s="301"/>
    </row>
    <row r="511" spans="1:37" ht="12.75" hidden="1" customHeight="1">
      <c r="A511" s="447">
        <v>508</v>
      </c>
      <c r="B511" s="460">
        <v>1</v>
      </c>
      <c r="C511" s="483">
        <v>50</v>
      </c>
      <c r="D511" s="472">
        <f>測定日数!L54</f>
        <v>35</v>
      </c>
      <c r="E511" s="473">
        <f>mm!L54</f>
        <v>163.50942233488962</v>
      </c>
      <c r="F511" s="474">
        <f>pH!L54</f>
        <v>4.6900000000000004</v>
      </c>
      <c r="G511" s="474">
        <f>EC!L54</f>
        <v>2.4</v>
      </c>
      <c r="H511" s="475">
        <f>'SO4'!L54</f>
        <v>19.8</v>
      </c>
      <c r="I511" s="475">
        <f>'NO3'!L54</f>
        <v>11.8</v>
      </c>
      <c r="J511" s="475">
        <f>Cl!L54</f>
        <v>83.3</v>
      </c>
      <c r="K511" s="475">
        <f>H!L54</f>
        <v>20.417379446695282</v>
      </c>
      <c r="L511" s="475">
        <f>'NH4'!L54</f>
        <v>12.7</v>
      </c>
      <c r="M511" s="475">
        <f>Na!L54</f>
        <v>85.6</v>
      </c>
      <c r="N511" s="475">
        <f>K!L54</f>
        <v>2.2000000000000002</v>
      </c>
      <c r="O511" s="475">
        <f>Mg!L54</f>
        <v>8.9</v>
      </c>
      <c r="P511" s="472">
        <f>Ca!L54</f>
        <v>6.6</v>
      </c>
      <c r="Q511" s="476">
        <f t="shared" si="1127"/>
        <v>0.27128244136974494</v>
      </c>
      <c r="R511" s="473">
        <f t="shared" si="1128"/>
        <v>134.70000000000002</v>
      </c>
      <c r="S511" s="475">
        <f t="shared" si="1129"/>
        <v>151.91737944669526</v>
      </c>
      <c r="T511" s="475">
        <f t="shared" si="1130"/>
        <v>134.97128244136977</v>
      </c>
      <c r="U511" s="475">
        <f t="shared" si="1131"/>
        <v>6.0070954105898213</v>
      </c>
      <c r="V511" s="475">
        <f t="shared" si="1132"/>
        <v>5.9068549080330452</v>
      </c>
      <c r="W511" s="472">
        <f t="shared" si="1133"/>
        <v>1.293989716606869</v>
      </c>
      <c r="X511" s="477">
        <f t="shared" si="1134"/>
        <v>163.50942233488962</v>
      </c>
      <c r="Y511" s="478">
        <f t="shared" ref="Y511:AA511" si="1163">H511*$E511/1000</f>
        <v>3.2374865622308149</v>
      </c>
      <c r="Z511" s="478">
        <f t="shared" si="1163"/>
        <v>1.9294111835516976</v>
      </c>
      <c r="AA511" s="478">
        <f t="shared" si="1163"/>
        <v>13.620334880496305</v>
      </c>
      <c r="AB511" s="478">
        <f t="shared" ref="AB511:AF511" si="1164">L511*$E511/1000</f>
        <v>2.0765696636530979</v>
      </c>
      <c r="AC511" s="478">
        <f t="shared" si="1164"/>
        <v>13.996406551866551</v>
      </c>
      <c r="AD511" s="478">
        <f t="shared" si="1164"/>
        <v>0.35972072913675718</v>
      </c>
      <c r="AE511" s="478">
        <f t="shared" si="1164"/>
        <v>1.4552338587805178</v>
      </c>
      <c r="AF511" s="478">
        <f t="shared" si="1164"/>
        <v>1.0791621874102715</v>
      </c>
      <c r="AG511" s="479">
        <f t="shared" si="1137"/>
        <v>3.3384339189213939</v>
      </c>
      <c r="AH511" s="480"/>
      <c r="AI511" s="459">
        <f t="shared" si="1138"/>
        <v>286.61737944669528</v>
      </c>
      <c r="AJ511" s="301"/>
      <c r="AK511" s="301"/>
    </row>
    <row r="512" spans="1:37" ht="12.75" hidden="1" customHeight="1">
      <c r="A512" s="447">
        <v>509</v>
      </c>
      <c r="B512" s="460">
        <v>1</v>
      </c>
      <c r="C512" s="483">
        <v>51</v>
      </c>
      <c r="D512" s="472">
        <f>測定日数!L55</f>
        <v>35</v>
      </c>
      <c r="E512" s="473">
        <f>mm!L55</f>
        <v>104</v>
      </c>
      <c r="F512" s="474">
        <f>pH!L55</f>
        <v>4.6685311798020805</v>
      </c>
      <c r="G512" s="474">
        <f>EC!L55</f>
        <v>3.870625</v>
      </c>
      <c r="H512" s="475">
        <f>'SO4'!L55</f>
        <v>26.23460497445507</v>
      </c>
      <c r="I512" s="475">
        <f>'NO3'!L55</f>
        <v>15.494554228226216</v>
      </c>
      <c r="J512" s="475">
        <f>Cl!L55</f>
        <v>170.67511120755125</v>
      </c>
      <c r="K512" s="475">
        <f>H!L55</f>
        <v>21.452050971158524</v>
      </c>
      <c r="L512" s="475">
        <f>'NH4'!L55</f>
        <v>18.282022855193588</v>
      </c>
      <c r="M512" s="475">
        <f>Na!L55</f>
        <v>141.89697861946667</v>
      </c>
      <c r="N512" s="475">
        <f>K!L55</f>
        <v>3.6654042888058225</v>
      </c>
      <c r="O512" s="475">
        <f>Mg!L55</f>
        <v>17.530680668016196</v>
      </c>
      <c r="P512" s="472">
        <f>Ca!L55</f>
        <v>10.670965760786119</v>
      </c>
      <c r="Q512" s="476">
        <f t="shared" si="1127"/>
        <v>0.2581979946867905</v>
      </c>
      <c r="R512" s="473">
        <f t="shared" si="1128"/>
        <v>238.63887538468759</v>
      </c>
      <c r="S512" s="475">
        <f t="shared" si="1129"/>
        <v>241.69974959222927</v>
      </c>
      <c r="T512" s="475">
        <f t="shared" si="1130"/>
        <v>238.89707337937438</v>
      </c>
      <c r="U512" s="475">
        <f t="shared" si="1131"/>
        <v>0.63723257893090857</v>
      </c>
      <c r="V512" s="475">
        <f t="shared" si="1132"/>
        <v>0.58316578031571564</v>
      </c>
      <c r="W512" s="472">
        <f t="shared" si="1133"/>
        <v>-1.3211065257990848</v>
      </c>
      <c r="X512" s="477">
        <f t="shared" si="1134"/>
        <v>104</v>
      </c>
      <c r="Y512" s="478">
        <f t="shared" ref="Y512:AA512" si="1165">H512*$E512/1000</f>
        <v>2.7283989173433274</v>
      </c>
      <c r="Z512" s="478">
        <f t="shared" si="1165"/>
        <v>1.6114336397355264</v>
      </c>
      <c r="AA512" s="478">
        <f t="shared" si="1165"/>
        <v>17.750211565585332</v>
      </c>
      <c r="AB512" s="478">
        <f t="shared" ref="AB512:AF512" si="1166">L512*$E512/1000</f>
        <v>1.9013303769401333</v>
      </c>
      <c r="AC512" s="478">
        <f t="shared" si="1166"/>
        <v>14.757285776424533</v>
      </c>
      <c r="AD512" s="478">
        <f t="shared" si="1166"/>
        <v>0.38120204603580554</v>
      </c>
      <c r="AE512" s="478">
        <f t="shared" si="1166"/>
        <v>1.8231907894736843</v>
      </c>
      <c r="AF512" s="478">
        <f t="shared" si="1166"/>
        <v>1.1097804391217565</v>
      </c>
      <c r="AG512" s="479">
        <f t="shared" si="1137"/>
        <v>2.2310133010004867</v>
      </c>
      <c r="AH512" s="480"/>
      <c r="AI512" s="459">
        <f t="shared" si="1138"/>
        <v>480.33862497691689</v>
      </c>
      <c r="AJ512" s="301"/>
      <c r="AK512" s="301"/>
    </row>
    <row r="513" spans="1:37" ht="12.75" hidden="1" customHeight="1">
      <c r="A513" s="447">
        <v>510</v>
      </c>
      <c r="B513" s="460">
        <v>1</v>
      </c>
      <c r="C513" s="483">
        <v>52</v>
      </c>
      <c r="D513" s="472">
        <f>測定日数!L56</f>
        <v>35</v>
      </c>
      <c r="E513" s="473">
        <f>mm!L56</f>
        <v>224.60263879014457</v>
      </c>
      <c r="F513" s="474">
        <f>pH!L56</f>
        <v>5.3</v>
      </c>
      <c r="G513" s="474">
        <f>EC!L56</f>
        <v>2.2999999999999998</v>
      </c>
      <c r="H513" s="475">
        <f>'SO4'!L56</f>
        <v>15.5</v>
      </c>
      <c r="I513" s="475">
        <f>'NO3'!L56</f>
        <v>5.4</v>
      </c>
      <c r="J513" s="475">
        <f>Cl!L56</f>
        <v>127.8</v>
      </c>
      <c r="K513" s="475">
        <f>H!L56</f>
        <v>5.0118723362727264</v>
      </c>
      <c r="L513" s="475">
        <f>'NH4'!L56</f>
        <v>4.7</v>
      </c>
      <c r="M513" s="475">
        <f>Na!L56</f>
        <v>119.7</v>
      </c>
      <c r="N513" s="475">
        <f>K!L56</f>
        <v>3.3</v>
      </c>
      <c r="O513" s="475">
        <f>Mg!L56</f>
        <v>13.4</v>
      </c>
      <c r="P513" s="472">
        <f>Ca!L56</f>
        <v>6.9</v>
      </c>
      <c r="Q513" s="476">
        <f t="shared" si="1127"/>
        <v>1.1051511632858451</v>
      </c>
      <c r="R513" s="473">
        <f t="shared" si="1128"/>
        <v>164.2</v>
      </c>
      <c r="S513" s="475">
        <f t="shared" si="1129"/>
        <v>173.31187233627276</v>
      </c>
      <c r="T513" s="475">
        <f t="shared" si="1130"/>
        <v>165.30515116328584</v>
      </c>
      <c r="U513" s="475">
        <f t="shared" si="1131"/>
        <v>2.6997190567549425</v>
      </c>
      <c r="V513" s="475">
        <f t="shared" si="1132"/>
        <v>2.3645359262327079</v>
      </c>
      <c r="W513" s="472">
        <f t="shared" si="1133"/>
        <v>0.45130564192175021</v>
      </c>
      <c r="X513" s="477">
        <f t="shared" si="1134"/>
        <v>224.60263879014457</v>
      </c>
      <c r="Y513" s="478">
        <f t="shared" ref="Y513:AA513" si="1167">H513*$E513/1000</f>
        <v>3.4813409012472407</v>
      </c>
      <c r="Z513" s="478">
        <f t="shared" si="1167"/>
        <v>1.2128542494667809</v>
      </c>
      <c r="AA513" s="478">
        <f t="shared" si="1167"/>
        <v>28.704217237380476</v>
      </c>
      <c r="AB513" s="478">
        <f t="shared" ref="AB513:AF513" si="1168">L513*$E513/1000</f>
        <v>1.0556324023136794</v>
      </c>
      <c r="AC513" s="478">
        <f t="shared" si="1168"/>
        <v>26.884935863180303</v>
      </c>
      <c r="AD513" s="478">
        <f t="shared" si="1168"/>
        <v>0.74118870800747694</v>
      </c>
      <c r="AE513" s="478">
        <f t="shared" si="1168"/>
        <v>3.0096753597879373</v>
      </c>
      <c r="AF513" s="478">
        <f t="shared" si="1168"/>
        <v>1.5497582076519976</v>
      </c>
      <c r="AG513" s="479">
        <f t="shared" si="1137"/>
        <v>1.1256797520061812</v>
      </c>
      <c r="AH513" s="480"/>
      <c r="AI513" s="459">
        <f t="shared" si="1138"/>
        <v>337.51187233627275</v>
      </c>
      <c r="AJ513" s="301"/>
      <c r="AK513" s="301"/>
    </row>
    <row r="514" spans="1:37" ht="12.75" hidden="1" customHeight="1">
      <c r="A514" s="447">
        <v>511</v>
      </c>
      <c r="B514" s="460">
        <v>2</v>
      </c>
      <c r="C514" s="483">
        <v>1</v>
      </c>
      <c r="D514" s="472">
        <f>測定日数!M5</f>
        <v>28</v>
      </c>
      <c r="E514" s="473">
        <f>mm!M5</f>
        <v>64.114031429944717</v>
      </c>
      <c r="F514" s="474">
        <f>pH!M5</f>
        <v>4.4536999453479638</v>
      </c>
      <c r="G514" s="474">
        <f>EC!M5</f>
        <v>4.8822599543242973</v>
      </c>
      <c r="H514" s="475">
        <f>'SO4'!M5</f>
        <v>30.301619238231954</v>
      </c>
      <c r="I514" s="475">
        <f>'NO3'!M5</f>
        <v>15.32396207528433</v>
      </c>
      <c r="J514" s="475">
        <f>Cl!M5</f>
        <v>235.94855373100833</v>
      </c>
      <c r="K514" s="475">
        <f>H!M5</f>
        <v>35.180341804498113</v>
      </c>
      <c r="L514" s="475">
        <f>'NH4'!M5</f>
        <v>30.960214756695429</v>
      </c>
      <c r="M514" s="475">
        <f>Na!M5</f>
        <v>192.16284128398871</v>
      </c>
      <c r="N514" s="475">
        <f>K!M5</f>
        <v>7.0080393359007349</v>
      </c>
      <c r="O514" s="475">
        <f>Mg!M5</f>
        <v>22.336790384957215</v>
      </c>
      <c r="P514" s="472">
        <f>Ca!M5</f>
        <v>11.460760996831933</v>
      </c>
      <c r="Q514" s="476">
        <f t="shared" si="1127"/>
        <v>0.15744237430813574</v>
      </c>
      <c r="R514" s="473">
        <f t="shared" si="1128"/>
        <v>311.87575428275659</v>
      </c>
      <c r="S514" s="475">
        <f t="shared" si="1129"/>
        <v>332.90653994466129</v>
      </c>
      <c r="T514" s="475">
        <f t="shared" si="1130"/>
        <v>312.03319665706471</v>
      </c>
      <c r="U514" s="475">
        <f t="shared" si="1131"/>
        <v>3.2616878363733481</v>
      </c>
      <c r="V514" s="475">
        <f t="shared" si="1132"/>
        <v>3.2364796434440568</v>
      </c>
      <c r="W514" s="472">
        <f t="shared" si="1133"/>
        <v>3.5524823136944077</v>
      </c>
      <c r="X514" s="477">
        <f t="shared" si="1134"/>
        <v>64.114031429944717</v>
      </c>
      <c r="Y514" s="478">
        <f t="shared" ref="Y514:AA514" si="1169">H514*$E514/1000</f>
        <v>1.9427589682182211</v>
      </c>
      <c r="Z514" s="478">
        <f t="shared" si="1169"/>
        <v>0.98248098612606038</v>
      </c>
      <c r="AA514" s="478">
        <f t="shared" si="1169"/>
        <v>15.127612989759868</v>
      </c>
      <c r="AB514" s="478">
        <f t="shared" ref="AB514:AF514" si="1170">L514*$E514/1000</f>
        <v>1.9849841819886089</v>
      </c>
      <c r="AC514" s="478">
        <f t="shared" si="1170"/>
        <v>12.320334445749131</v>
      </c>
      <c r="AD514" s="478">
        <f t="shared" si="1170"/>
        <v>0.44931365424422864</v>
      </c>
      <c r="AE514" s="478">
        <f t="shared" si="1170"/>
        <v>1.4321016807852338</v>
      </c>
      <c r="AF514" s="478">
        <f t="shared" si="1170"/>
        <v>0.7347955907619671</v>
      </c>
      <c r="AG514" s="479">
        <f t="shared" si="1137"/>
        <v>2.2555535401697901</v>
      </c>
      <c r="AH514" s="480"/>
      <c r="AI514" s="459">
        <f t="shared" si="1138"/>
        <v>644.78229422741788</v>
      </c>
      <c r="AJ514" s="301"/>
      <c r="AK514" s="301"/>
    </row>
    <row r="515" spans="1:37" ht="12.75" hidden="1" customHeight="1">
      <c r="A515" s="447">
        <v>512</v>
      </c>
      <c r="B515" s="460">
        <v>2</v>
      </c>
      <c r="C515" s="483">
        <v>2</v>
      </c>
      <c r="D515" s="461">
        <f>測定日数!M6</f>
        <v>28</v>
      </c>
      <c r="E515" s="462">
        <f>mm!M6</f>
        <v>68.326495968312358</v>
      </c>
      <c r="F515" s="463">
        <f>pH!M6</f>
        <v>4.7983441922294334</v>
      </c>
      <c r="G515" s="463">
        <f>EC!M6</f>
        <v>2.3531055900621118</v>
      </c>
      <c r="H515" s="464">
        <f>'SO4'!M6</f>
        <v>21.698797732353693</v>
      </c>
      <c r="I515" s="464">
        <f>'NO3'!M6</f>
        <v>17.125196993345281</v>
      </c>
      <c r="J515" s="464">
        <f>Cl!M6</f>
        <v>147.40968375727655</v>
      </c>
      <c r="K515" s="464">
        <f>H!M6</f>
        <v>17.840029504385246</v>
      </c>
      <c r="L515" s="464">
        <f>'NH4'!M6</f>
        <v>26.021045266279259</v>
      </c>
      <c r="M515" s="464">
        <f>Na!M6</f>
        <v>128.03530038098674</v>
      </c>
      <c r="N515" s="464">
        <f>K!M6</f>
        <v>16.051863366152748</v>
      </c>
      <c r="O515" s="464">
        <f>Mg!M6</f>
        <v>9.5514123868382086</v>
      </c>
      <c r="P515" s="461">
        <f>Ca!M6</f>
        <v>4.3355152285558685</v>
      </c>
      <c r="Q515" s="465">
        <f t="shared" si="1127"/>
        <v>0.34814958144542013</v>
      </c>
      <c r="R515" s="466">
        <f t="shared" si="1128"/>
        <v>207.93247621532922</v>
      </c>
      <c r="S515" s="467">
        <f t="shared" si="1129"/>
        <v>215.72209374859213</v>
      </c>
      <c r="T515" s="467">
        <f t="shared" si="1130"/>
        <v>208.28062579677464</v>
      </c>
      <c r="U515" s="467">
        <f t="shared" si="1131"/>
        <v>1.8386719005359202</v>
      </c>
      <c r="V515" s="467">
        <f t="shared" si="1132"/>
        <v>1.7550519392414599</v>
      </c>
      <c r="W515" s="461">
        <f t="shared" si="1133"/>
        <v>16.083171664439558</v>
      </c>
      <c r="X515" s="468">
        <f t="shared" si="1134"/>
        <v>68.326495968312358</v>
      </c>
      <c r="Y515" s="469">
        <f t="shared" ref="Y515:AA515" si="1171">H515*$E515/1000</f>
        <v>1.4826028157768898</v>
      </c>
      <c r="Z515" s="469">
        <f t="shared" si="1171"/>
        <v>1.1701047033223613</v>
      </c>
      <c r="AA515" s="469">
        <f t="shared" si="1171"/>
        <v>10.071987162931757</v>
      </c>
      <c r="AB515" s="469">
        <f t="shared" ref="AB515:AF515" si="1172">L515*$E515/1000</f>
        <v>1.777926844477703</v>
      </c>
      <c r="AC515" s="469">
        <f t="shared" si="1172"/>
        <v>8.7482034352831519</v>
      </c>
      <c r="AD515" s="469">
        <f t="shared" si="1172"/>
        <v>1.0967675775713366</v>
      </c>
      <c r="AE515" s="469">
        <f t="shared" si="1172"/>
        <v>0.65261453994098961</v>
      </c>
      <c r="AF515" s="469">
        <f t="shared" si="1172"/>
        <v>0.29623056378447937</v>
      </c>
      <c r="AG515" s="470">
        <f t="shared" si="1137"/>
        <v>1.2189467040059518</v>
      </c>
      <c r="AH515" s="471"/>
      <c r="AI515" s="459">
        <f t="shared" si="1138"/>
        <v>423.65456996392135</v>
      </c>
      <c r="AJ515" s="301"/>
      <c r="AK515" s="301"/>
    </row>
    <row r="516" spans="1:37" ht="12.75" hidden="1" customHeight="1">
      <c r="A516" s="447">
        <v>513</v>
      </c>
      <c r="B516" s="460">
        <v>2</v>
      </c>
      <c r="C516" s="483">
        <v>3</v>
      </c>
      <c r="D516" s="472">
        <f>測定日数!M7</f>
        <v>28</v>
      </c>
      <c r="E516" s="473">
        <f>mm!M7</f>
        <v>24.044585987261144</v>
      </c>
      <c r="F516" s="474">
        <f>pH!M7</f>
        <v>4.5035045713705291</v>
      </c>
      <c r="G516" s="474">
        <f>EC!M7</f>
        <v>7.4332450331125823</v>
      </c>
      <c r="H516" s="475">
        <f>'SO4'!M7</f>
        <v>90.644315673289185</v>
      </c>
      <c r="I516" s="475">
        <f>'NO3'!M7</f>
        <v>28.469344157231362</v>
      </c>
      <c r="J516" s="475">
        <f>Cl!M7</f>
        <v>259.6344071960321</v>
      </c>
      <c r="K516" s="475">
        <f>H!M7</f>
        <v>31.368621114692669</v>
      </c>
      <c r="L516" s="475">
        <f>'NH4'!M7</f>
        <v>42.656364974245768</v>
      </c>
      <c r="M516" s="475">
        <f>Na!M7</f>
        <v>305.63777713792115</v>
      </c>
      <c r="N516" s="475">
        <f>K!M7</f>
        <v>10.75693162378686</v>
      </c>
      <c r="O516" s="475">
        <f>Mg!M7</f>
        <v>35.200174420189136</v>
      </c>
      <c r="P516" s="472">
        <f>Ca!M7</f>
        <v>20.77152317880795</v>
      </c>
      <c r="Q516" s="476">
        <f t="shared" si="1127"/>
        <v>0.17657379718477989</v>
      </c>
      <c r="R516" s="473">
        <f t="shared" si="1128"/>
        <v>469.39238269984185</v>
      </c>
      <c r="S516" s="475">
        <f t="shared" si="1129"/>
        <v>502.36309004864057</v>
      </c>
      <c r="T516" s="475">
        <f t="shared" si="1130"/>
        <v>469.56895649702665</v>
      </c>
      <c r="U516" s="475">
        <f t="shared" si="1131"/>
        <v>3.3929016376460863</v>
      </c>
      <c r="V516" s="475">
        <f t="shared" si="1132"/>
        <v>3.3741179404637585</v>
      </c>
      <c r="W516" s="472">
        <f t="shared" si="1133"/>
        <v>-1.0461437949810586</v>
      </c>
      <c r="X516" s="477">
        <f t="shared" si="1134"/>
        <v>24.044585987261144</v>
      </c>
      <c r="Y516" s="478">
        <f t="shared" ref="Y516:AA516" si="1173">H516*$E516/1000</f>
        <v>2.1795050424628446</v>
      </c>
      <c r="Z516" s="478">
        <f t="shared" si="1173"/>
        <v>0.68453359358948007</v>
      </c>
      <c r="AA516" s="478">
        <f t="shared" si="1173"/>
        <v>6.2428018290765674</v>
      </c>
      <c r="AB516" s="478">
        <f t="shared" ref="AB516:AF516" si="1174">L516*$E516/1000</f>
        <v>1.0256546355272469</v>
      </c>
      <c r="AC516" s="478">
        <f t="shared" si="1174"/>
        <v>7.3489338133481033</v>
      </c>
      <c r="AD516" s="478">
        <f t="shared" si="1174"/>
        <v>0.25864596738723178</v>
      </c>
      <c r="AE516" s="478">
        <f t="shared" si="1174"/>
        <v>0.84637362061282784</v>
      </c>
      <c r="AF516" s="478">
        <f t="shared" si="1174"/>
        <v>0.49944267515923568</v>
      </c>
      <c r="AG516" s="479">
        <f t="shared" si="1137"/>
        <v>0.7542455076940433</v>
      </c>
      <c r="AH516" s="480"/>
      <c r="AI516" s="459">
        <f t="shared" si="1138"/>
        <v>971.75547274848236</v>
      </c>
      <c r="AJ516" s="301"/>
      <c r="AK516" s="301"/>
    </row>
    <row r="517" spans="1:37" ht="12.75" hidden="1" customHeight="1">
      <c r="A517" s="447">
        <v>514</v>
      </c>
      <c r="B517" s="460">
        <v>2</v>
      </c>
      <c r="C517" s="483">
        <v>4</v>
      </c>
      <c r="D517" s="472">
        <f>測定日数!M8</f>
        <v>12</v>
      </c>
      <c r="E517" s="473">
        <f>mm!M8</f>
        <v>8.5168682367918525</v>
      </c>
      <c r="F517" s="474">
        <f>pH!M8</f>
        <v>4.71</v>
      </c>
      <c r="G517" s="474">
        <f>EC!M8</f>
        <v>2.4849999999999999</v>
      </c>
      <c r="H517" s="475">
        <f>'SO4'!M8</f>
        <v>19.3</v>
      </c>
      <c r="I517" s="475">
        <f>'NO3'!M8</f>
        <v>31.9</v>
      </c>
      <c r="J517" s="475">
        <f>Cl!M8</f>
        <v>62.7</v>
      </c>
      <c r="K517" s="475">
        <f>H!M8</f>
        <v>19.498445997580465</v>
      </c>
      <c r="L517" s="475">
        <f>'NH4'!M8</f>
        <v>34.200000000000003</v>
      </c>
      <c r="M517" s="475">
        <f>Na!M8</f>
        <v>48.3</v>
      </c>
      <c r="N517" s="475">
        <f>K!M8</f>
        <v>6.3</v>
      </c>
      <c r="O517" s="475">
        <f>Mg!M8</f>
        <v>5.0999999999999996</v>
      </c>
      <c r="P517" s="472">
        <f>Ca!M8</f>
        <v>9.1999999999999993</v>
      </c>
      <c r="Q517" s="476">
        <f t="shared" si="1127"/>
        <v>0.284067588943204</v>
      </c>
      <c r="R517" s="473">
        <f t="shared" si="1128"/>
        <v>133.20000000000002</v>
      </c>
      <c r="S517" s="475">
        <f t="shared" si="1129"/>
        <v>136.89844599758044</v>
      </c>
      <c r="T517" s="475">
        <f t="shared" si="1130"/>
        <v>133.48406758894322</v>
      </c>
      <c r="U517" s="475">
        <f t="shared" si="1131"/>
        <v>1.3692955484881064</v>
      </c>
      <c r="V517" s="475">
        <f t="shared" si="1132"/>
        <v>1.2627955718536519</v>
      </c>
      <c r="W517" s="472">
        <f t="shared" si="1133"/>
        <v>-1.714978877360541</v>
      </c>
      <c r="X517" s="477">
        <f t="shared" si="1134"/>
        <v>8.5168682367918525</v>
      </c>
      <c r="Y517" s="478">
        <f t="shared" ref="Y517:AA517" si="1175">H517*$E517/1000</f>
        <v>0.16437555697008274</v>
      </c>
      <c r="Z517" s="478">
        <f t="shared" si="1175"/>
        <v>0.27168809675366007</v>
      </c>
      <c r="AA517" s="478">
        <f t="shared" si="1175"/>
        <v>0.53400763844684918</v>
      </c>
      <c r="AB517" s="478">
        <f t="shared" ref="AB517:AF517" si="1176">L517*$E517/1000</f>
        <v>0.29127689369828136</v>
      </c>
      <c r="AC517" s="478">
        <f t="shared" si="1176"/>
        <v>0.41136473583704647</v>
      </c>
      <c r="AD517" s="478">
        <f t="shared" si="1176"/>
        <v>5.365626989178867E-2</v>
      </c>
      <c r="AE517" s="478">
        <f t="shared" si="1176"/>
        <v>4.343602800763844E-2</v>
      </c>
      <c r="AF517" s="478">
        <f t="shared" si="1176"/>
        <v>7.8355187778485033E-2</v>
      </c>
      <c r="AG517" s="479">
        <f t="shared" si="1137"/>
        <v>0.16606569538359428</v>
      </c>
      <c r="AH517" s="480"/>
      <c r="AI517" s="459">
        <f t="shared" si="1138"/>
        <v>270.09844599758048</v>
      </c>
      <c r="AJ517" s="301"/>
      <c r="AK517" s="301"/>
    </row>
    <row r="518" spans="1:37" ht="12.75" hidden="1" customHeight="1">
      <c r="A518" s="447">
        <v>515</v>
      </c>
      <c r="B518" s="460">
        <v>2</v>
      </c>
      <c r="C518" s="483">
        <v>5</v>
      </c>
      <c r="D518" s="472">
        <f>測定日数!M9</f>
        <v>34</v>
      </c>
      <c r="E518" s="473">
        <f>mm!M9</f>
        <v>61</v>
      </c>
      <c r="F518" s="474">
        <f>pH!M9</f>
        <v>4.3499999999999996</v>
      </c>
      <c r="G518" s="474">
        <f>EC!M9</f>
        <v>16.399999999999999</v>
      </c>
      <c r="H518" s="475">
        <f>'SO4'!M9</f>
        <v>97.9</v>
      </c>
      <c r="I518" s="475">
        <f>'NO3'!M9</f>
        <v>37.9</v>
      </c>
      <c r="J518" s="475">
        <f>Cl!M9</f>
        <v>1020</v>
      </c>
      <c r="K518" s="475">
        <f>H!M9</f>
        <v>44.668359215096359</v>
      </c>
      <c r="L518" s="475">
        <f>'NH4'!M9</f>
        <v>12.8</v>
      </c>
      <c r="M518" s="475">
        <f>Na!M9</f>
        <v>864</v>
      </c>
      <c r="N518" s="475">
        <f>K!M9</f>
        <v>21.5</v>
      </c>
      <c r="O518" s="475">
        <f>Mg!M9</f>
        <v>94</v>
      </c>
      <c r="P518" s="472">
        <f>Ca!M9</f>
        <v>29.8</v>
      </c>
      <c r="Q518" s="476">
        <f t="shared" si="1127"/>
        <v>0.124</v>
      </c>
      <c r="R518" s="473">
        <f t="shared" si="1128"/>
        <v>1253.7</v>
      </c>
      <c r="S518" s="475">
        <f t="shared" si="1129"/>
        <v>1190.5683592150963</v>
      </c>
      <c r="T518" s="475">
        <f t="shared" si="1130"/>
        <v>1253.8240000000001</v>
      </c>
      <c r="U518" s="475">
        <f t="shared" si="1131"/>
        <v>-2.5828440869388256</v>
      </c>
      <c r="V518" s="475">
        <f t="shared" si="1132"/>
        <v>-2.5877858988732649</v>
      </c>
      <c r="W518" s="472">
        <f t="shared" si="1133"/>
        <v>2.1515633839393629</v>
      </c>
      <c r="X518" s="477">
        <f t="shared" si="1134"/>
        <v>61</v>
      </c>
      <c r="Y518" s="478">
        <f t="shared" ref="Y518:AA518" si="1177">H518*$E518/1000</f>
        <v>5.9719000000000007</v>
      </c>
      <c r="Z518" s="478">
        <f t="shared" si="1177"/>
        <v>2.3119000000000001</v>
      </c>
      <c r="AA518" s="478">
        <f t="shared" si="1177"/>
        <v>62.22</v>
      </c>
      <c r="AB518" s="478">
        <f t="shared" ref="AB518:AF518" si="1178">L518*$E518/1000</f>
        <v>0.78080000000000005</v>
      </c>
      <c r="AC518" s="478">
        <f t="shared" si="1178"/>
        <v>52.704000000000001</v>
      </c>
      <c r="AD518" s="478">
        <f t="shared" si="1178"/>
        <v>1.3115000000000001</v>
      </c>
      <c r="AE518" s="478">
        <f t="shared" si="1178"/>
        <v>5.734</v>
      </c>
      <c r="AF518" s="478">
        <f t="shared" si="1178"/>
        <v>1.8177999999999999</v>
      </c>
      <c r="AG518" s="479">
        <f t="shared" si="1137"/>
        <v>2.7247699121208782</v>
      </c>
      <c r="AH518" s="480"/>
      <c r="AI518" s="459">
        <f t="shared" si="1138"/>
        <v>2444.2683592150961</v>
      </c>
      <c r="AJ518" s="301"/>
      <c r="AK518" s="301"/>
    </row>
    <row r="519" spans="1:37" ht="12.75" hidden="1" customHeight="1">
      <c r="A519" s="447">
        <v>516</v>
      </c>
      <c r="B519" s="460">
        <v>2</v>
      </c>
      <c r="C519" s="483">
        <v>6</v>
      </c>
      <c r="D519" s="472">
        <f>測定日数!M10</f>
        <v>28</v>
      </c>
      <c r="E519" s="473">
        <f>mm!M10</f>
        <v>17.600000000000001</v>
      </c>
      <c r="F519" s="474">
        <f>pH!M10</f>
        <v>4.6381715833911601</v>
      </c>
      <c r="G519" s="474">
        <f>EC!M10</f>
        <v>6.82</v>
      </c>
      <c r="H519" s="475">
        <f>'SO4'!M10</f>
        <v>49.273122385630202</v>
      </c>
      <c r="I519" s="475">
        <f>'NO3'!M10</f>
        <v>59.015430978874384</v>
      </c>
      <c r="J519" s="475">
        <f>Cl!M10</f>
        <v>328.13340812924741</v>
      </c>
      <c r="K519" s="475">
        <f>H!M10</f>
        <v>23.00532731037756</v>
      </c>
      <c r="L519" s="475">
        <f>'NH4'!M10</f>
        <v>45.455798982060081</v>
      </c>
      <c r="M519" s="475">
        <f>Na!M10</f>
        <v>279.86443710704265</v>
      </c>
      <c r="N519" s="475">
        <f>K!M10</f>
        <v>9.2602897581957695</v>
      </c>
      <c r="O519" s="475">
        <f>Mg!M10</f>
        <v>35.106016180321745</v>
      </c>
      <c r="P519" s="472">
        <f>Ca!M10</f>
        <v>38.347561978316108</v>
      </c>
      <c r="Q519" s="476">
        <f t="shared" si="1127"/>
        <v>0.24076495274089826</v>
      </c>
      <c r="R519" s="473">
        <f t="shared" si="1128"/>
        <v>485.6950838793822</v>
      </c>
      <c r="S519" s="475">
        <f t="shared" si="1129"/>
        <v>504.49300947495169</v>
      </c>
      <c r="T519" s="475">
        <f t="shared" si="1130"/>
        <v>485.9358488321231</v>
      </c>
      <c r="U519" s="475">
        <f t="shared" si="1131"/>
        <v>1.8984196761940613</v>
      </c>
      <c r="V519" s="475">
        <f t="shared" si="1132"/>
        <v>1.8736490245799247</v>
      </c>
      <c r="W519" s="472">
        <f t="shared" si="1133"/>
        <v>2.4015762612965386</v>
      </c>
      <c r="X519" s="477">
        <f t="shared" si="1134"/>
        <v>17.600000000000001</v>
      </c>
      <c r="Y519" s="478">
        <f t="shared" ref="Y519:AA519" si="1179">H519*$E519/1000</f>
        <v>0.86720695398709169</v>
      </c>
      <c r="Z519" s="478">
        <f t="shared" si="1179"/>
        <v>1.0386715852281894</v>
      </c>
      <c r="AA519" s="478">
        <f t="shared" si="1179"/>
        <v>5.7751479830747545</v>
      </c>
      <c r="AB519" s="478">
        <f t="shared" ref="AB519:AF519" si="1180">L519*$E519/1000</f>
        <v>0.80002206208425752</v>
      </c>
      <c r="AC519" s="478">
        <f t="shared" si="1180"/>
        <v>4.9256140930839507</v>
      </c>
      <c r="AD519" s="478">
        <f t="shared" si="1180"/>
        <v>0.16298109974424557</v>
      </c>
      <c r="AE519" s="478">
        <f t="shared" si="1180"/>
        <v>0.61786588477366278</v>
      </c>
      <c r="AF519" s="478">
        <f t="shared" si="1180"/>
        <v>0.6749170908183636</v>
      </c>
      <c r="AG519" s="479">
        <f t="shared" si="1137"/>
        <v>0.4048937606626451</v>
      </c>
      <c r="AH519" s="480"/>
      <c r="AI519" s="459">
        <f t="shared" si="1138"/>
        <v>990.18809335433389</v>
      </c>
      <c r="AJ519" s="301"/>
      <c r="AK519" s="301"/>
    </row>
    <row r="520" spans="1:37" ht="12.75" hidden="1" customHeight="1">
      <c r="A520" s="447">
        <v>517</v>
      </c>
      <c r="B520" s="460">
        <v>2</v>
      </c>
      <c r="C520" s="483">
        <v>7</v>
      </c>
      <c r="D520" s="472">
        <f>測定日数!M11</f>
        <v>28</v>
      </c>
      <c r="E520" s="473">
        <f>mm!M11</f>
        <v>49</v>
      </c>
      <c r="F520" s="474">
        <f>pH!M11</f>
        <v>5.41</v>
      </c>
      <c r="G520" s="474">
        <f>EC!M11</f>
        <v>2.16</v>
      </c>
      <c r="H520" s="475">
        <f>'SO4'!M11</f>
        <v>20.2</v>
      </c>
      <c r="I520" s="475">
        <f>'NO3'!M11</f>
        <v>14</v>
      </c>
      <c r="J520" s="475">
        <f>Cl!M11</f>
        <v>109.7</v>
      </c>
      <c r="K520" s="475">
        <f>H!M11</f>
        <v>3.8904514499428049</v>
      </c>
      <c r="L520" s="475">
        <f>'NH4'!M11</f>
        <v>14.6</v>
      </c>
      <c r="M520" s="475">
        <f>Na!M11</f>
        <v>102.2</v>
      </c>
      <c r="N520" s="475">
        <f>K!M11</f>
        <v>2.6</v>
      </c>
      <c r="O520" s="475">
        <f>Mg!M11</f>
        <v>11.3</v>
      </c>
      <c r="P520" s="472">
        <f>Ca!M11</f>
        <v>14.2</v>
      </c>
      <c r="Q520" s="476">
        <f t="shared" si="1127"/>
        <v>1.4237104906561364</v>
      </c>
      <c r="R520" s="473">
        <f t="shared" si="1128"/>
        <v>164.1</v>
      </c>
      <c r="S520" s="475">
        <f t="shared" si="1129"/>
        <v>174.29045144994279</v>
      </c>
      <c r="T520" s="475">
        <f t="shared" si="1130"/>
        <v>165.52371049065613</v>
      </c>
      <c r="U520" s="475">
        <f t="shared" si="1131"/>
        <v>3.0114476948975746</v>
      </c>
      <c r="V520" s="475">
        <f t="shared" si="1132"/>
        <v>2.579863331540353</v>
      </c>
      <c r="W520" s="472">
        <f t="shared" si="1133"/>
        <v>3.6809074149333556</v>
      </c>
      <c r="X520" s="477">
        <f t="shared" si="1134"/>
        <v>49</v>
      </c>
      <c r="Y520" s="478">
        <f t="shared" ref="Y520:AA520" si="1181">H520*$E520/1000</f>
        <v>0.9897999999999999</v>
      </c>
      <c r="Z520" s="478">
        <f t="shared" si="1181"/>
        <v>0.68600000000000005</v>
      </c>
      <c r="AA520" s="478">
        <f t="shared" si="1181"/>
        <v>5.3753000000000002</v>
      </c>
      <c r="AB520" s="478">
        <f t="shared" ref="AB520:AF520" si="1182">L520*$E520/1000</f>
        <v>0.71539999999999992</v>
      </c>
      <c r="AC520" s="478">
        <f t="shared" si="1182"/>
        <v>5.0078000000000005</v>
      </c>
      <c r="AD520" s="478">
        <f t="shared" si="1182"/>
        <v>0.12740000000000001</v>
      </c>
      <c r="AE520" s="478">
        <f t="shared" si="1182"/>
        <v>0.55370000000000008</v>
      </c>
      <c r="AF520" s="478">
        <f t="shared" si="1182"/>
        <v>0.69579999999999997</v>
      </c>
      <c r="AG520" s="479">
        <f t="shared" si="1137"/>
        <v>0.19063212104719746</v>
      </c>
      <c r="AH520" s="480"/>
      <c r="AI520" s="459">
        <f t="shared" si="1138"/>
        <v>338.39045144994282</v>
      </c>
      <c r="AJ520" s="301"/>
      <c r="AK520" s="301"/>
    </row>
    <row r="521" spans="1:37" ht="12.75" hidden="1" customHeight="1">
      <c r="A521" s="447">
        <v>518</v>
      </c>
      <c r="B521" s="460">
        <v>2</v>
      </c>
      <c r="C521" s="483">
        <v>8</v>
      </c>
      <c r="D521" s="461">
        <f>測定日数!M12</f>
        <v>28</v>
      </c>
      <c r="E521" s="462">
        <f>mm!M12</f>
        <v>122.89363057324842</v>
      </c>
      <c r="F521" s="463">
        <f>pH!M12</f>
        <v>4.3750766365261864</v>
      </c>
      <c r="G521" s="463">
        <f>EC!M12</f>
        <v>7.0969085688519389</v>
      </c>
      <c r="H521" s="464">
        <f>'SO4'!M12</f>
        <v>53.592916675562883</v>
      </c>
      <c r="I521" s="464">
        <f>'NO3'!M12</f>
        <v>28.426169019869189</v>
      </c>
      <c r="J521" s="464">
        <f>Cl!M12</f>
        <v>323.6032785964174</v>
      </c>
      <c r="K521" s="464">
        <f>H!M12</f>
        <v>42.162209653361273</v>
      </c>
      <c r="L521" s="464">
        <f>'NH4'!M12</f>
        <v>32.565105352070006</v>
      </c>
      <c r="M521" s="464">
        <f>Na!M12</f>
        <v>289.99026892037722</v>
      </c>
      <c r="N521" s="464">
        <f>K!M12</f>
        <v>7.518049947977028</v>
      </c>
      <c r="O521" s="464">
        <f>Mg!M12</f>
        <v>31.831045663841227</v>
      </c>
      <c r="P521" s="461">
        <f>Ca!M12</f>
        <v>15.682110712231069</v>
      </c>
      <c r="Q521" s="465">
        <f t="shared" si="1127"/>
        <v>0.13137064181906261</v>
      </c>
      <c r="R521" s="466">
        <f t="shared" si="1128"/>
        <v>459.21528096741235</v>
      </c>
      <c r="S521" s="467">
        <f t="shared" si="1129"/>
        <v>467.26194662593014</v>
      </c>
      <c r="T521" s="467">
        <f t="shared" si="1130"/>
        <v>459.3466516092314</v>
      </c>
      <c r="U521" s="467">
        <f t="shared" si="1131"/>
        <v>0.86852276762594049</v>
      </c>
      <c r="V521" s="467">
        <f t="shared" si="1132"/>
        <v>0.85422205576058485</v>
      </c>
      <c r="W521" s="461">
        <f t="shared" si="1133"/>
        <v>1.2637493259179657</v>
      </c>
      <c r="X521" s="468">
        <f t="shared" si="1134"/>
        <v>122.89363057324842</v>
      </c>
      <c r="Y521" s="469">
        <f t="shared" ref="Y521:AA521" si="1183">H521*$E521/1000</f>
        <v>6.5862281032695087</v>
      </c>
      <c r="Z521" s="469">
        <f t="shared" si="1183"/>
        <v>3.4933951141405233</v>
      </c>
      <c r="AA521" s="469">
        <f t="shared" si="1183"/>
        <v>39.768781772120107</v>
      </c>
      <c r="AB521" s="469">
        <f t="shared" ref="AB521:AF521" si="1184">L521*$E521/1000</f>
        <v>4.0020440267162058</v>
      </c>
      <c r="AC521" s="469">
        <f t="shared" si="1184"/>
        <v>35.637956978537794</v>
      </c>
      <c r="AD521" s="469">
        <f t="shared" si="1184"/>
        <v>0.92392045293791825</v>
      </c>
      <c r="AE521" s="469">
        <f t="shared" si="1184"/>
        <v>3.9118327665723047</v>
      </c>
      <c r="AF521" s="469">
        <f t="shared" si="1184"/>
        <v>1.9272315204777064</v>
      </c>
      <c r="AG521" s="470">
        <f t="shared" si="1137"/>
        <v>5.1814670172920287</v>
      </c>
      <c r="AH521" s="471"/>
      <c r="AI521" s="459">
        <f t="shared" si="1138"/>
        <v>926.47722759334249</v>
      </c>
      <c r="AJ521" s="301"/>
      <c r="AK521" s="301"/>
    </row>
    <row r="522" spans="1:37" ht="12.75" hidden="1" customHeight="1">
      <c r="A522" s="447">
        <v>519</v>
      </c>
      <c r="B522" s="460">
        <v>2</v>
      </c>
      <c r="C522" s="483">
        <v>9</v>
      </c>
      <c r="D522" s="472">
        <f>測定日数!M13</f>
        <v>28</v>
      </c>
      <c r="E522" s="473">
        <f>mm!M13</f>
        <v>127.55031847133758</v>
      </c>
      <c r="F522" s="474">
        <f>pH!M13</f>
        <v>4.3904823152198889</v>
      </c>
      <c r="G522" s="474">
        <f>EC!M13</f>
        <v>8.0113382753902549</v>
      </c>
      <c r="H522" s="475">
        <f>'SO4'!M13</f>
        <v>57.268591499663628</v>
      </c>
      <c r="I522" s="475">
        <f>'NO3'!M13</f>
        <v>26.981714515904585</v>
      </c>
      <c r="J522" s="475">
        <f>Cl!M13</f>
        <v>378.90048538215416</v>
      </c>
      <c r="K522" s="475">
        <f>H!M13</f>
        <v>40.692810387356062</v>
      </c>
      <c r="L522" s="475">
        <f>'NH4'!M13</f>
        <v>31.84107375429214</v>
      </c>
      <c r="M522" s="475">
        <f>Na!M13</f>
        <v>336.19032189276214</v>
      </c>
      <c r="N522" s="475">
        <f>K!M13</f>
        <v>8.9031003515560823</v>
      </c>
      <c r="O522" s="475">
        <f>Mg!M13</f>
        <v>38.728410518969859</v>
      </c>
      <c r="P522" s="472">
        <f>Ca!M13</f>
        <v>17.388679849644848</v>
      </c>
      <c r="Q522" s="476">
        <f t="shared" si="1127"/>
        <v>0.13611437720686329</v>
      </c>
      <c r="R522" s="473">
        <f t="shared" si="1128"/>
        <v>520.41938289738607</v>
      </c>
      <c r="S522" s="475">
        <f t="shared" si="1129"/>
        <v>529.86148712319584</v>
      </c>
      <c r="T522" s="475">
        <f t="shared" si="1130"/>
        <v>520.55549727459288</v>
      </c>
      <c r="U522" s="475">
        <f t="shared" si="1131"/>
        <v>0.89900754125177373</v>
      </c>
      <c r="V522" s="475">
        <f t="shared" si="1132"/>
        <v>0.8859329187197168</v>
      </c>
      <c r="W522" s="472">
        <f t="shared" si="1133"/>
        <v>0.10295650628762333</v>
      </c>
      <c r="X522" s="477">
        <f t="shared" si="1134"/>
        <v>127.55031847133758</v>
      </c>
      <c r="Y522" s="478">
        <f t="shared" ref="Y522:AA522" si="1185">H522*$E522/1000</f>
        <v>7.3046270841870315</v>
      </c>
      <c r="Z522" s="478">
        <f t="shared" si="1185"/>
        <v>3.4415262794063421</v>
      </c>
      <c r="AA522" s="478">
        <f t="shared" si="1185"/>
        <v>48.328877579438149</v>
      </c>
      <c r="AB522" s="478">
        <f t="shared" ref="AB522:AF522" si="1186">L522*$E522/1000</f>
        <v>4.0613390978293111</v>
      </c>
      <c r="AC522" s="478">
        <f t="shared" si="1186"/>
        <v>42.881182624403309</v>
      </c>
      <c r="AD522" s="478">
        <f t="shared" si="1186"/>
        <v>1.1355932852232558</v>
      </c>
      <c r="AE522" s="478">
        <f t="shared" si="1186"/>
        <v>4.939821095583306</v>
      </c>
      <c r="AF522" s="478">
        <f t="shared" si="1186"/>
        <v>2.2179316526183306</v>
      </c>
      <c r="AG522" s="479">
        <f t="shared" si="1137"/>
        <v>5.1903809244010191</v>
      </c>
      <c r="AH522" s="480"/>
      <c r="AI522" s="459">
        <f t="shared" si="1138"/>
        <v>1050.2808700205819</v>
      </c>
      <c r="AJ522" s="301"/>
      <c r="AK522" s="301"/>
    </row>
    <row r="523" spans="1:37" ht="12.75" hidden="1" customHeight="1">
      <c r="A523" s="447">
        <v>520</v>
      </c>
      <c r="B523" s="460">
        <v>2</v>
      </c>
      <c r="C523" s="483">
        <v>10</v>
      </c>
      <c r="D523" s="472">
        <f>測定日数!M14</f>
        <v>28</v>
      </c>
      <c r="E523" s="473">
        <f>mm!M14</f>
        <v>19.3</v>
      </c>
      <c r="F523" s="474">
        <f>pH!M14</f>
        <v>4.25</v>
      </c>
      <c r="G523" s="474">
        <f>EC!M14</f>
        <v>3.93</v>
      </c>
      <c r="H523" s="475">
        <f>'SO4'!M14</f>
        <v>35.39</v>
      </c>
      <c r="I523" s="475">
        <f>'NO3'!M14</f>
        <v>72.569999999999993</v>
      </c>
      <c r="J523" s="475">
        <f>Cl!M14</f>
        <v>23.98</v>
      </c>
      <c r="K523" s="475">
        <f>H!M14</f>
        <v>56.234132519034915</v>
      </c>
      <c r="L523" s="475">
        <f>'NH4'!M14</f>
        <v>59.87</v>
      </c>
      <c r="M523" s="475">
        <f>Na!M14</f>
        <v>16.53</v>
      </c>
      <c r="N523" s="475">
        <f>K!M14</f>
        <v>2.81</v>
      </c>
      <c r="O523" s="475">
        <f>Mg!M14</f>
        <v>4.5199999999999996</v>
      </c>
      <c r="P523" s="472">
        <f>Ca!M14</f>
        <v>18.71</v>
      </c>
      <c r="Q523" s="476">
        <f t="shared" si="1127"/>
        <v>9.8496701105810977E-2</v>
      </c>
      <c r="R523" s="473">
        <f t="shared" si="1128"/>
        <v>167.32999999999998</v>
      </c>
      <c r="S523" s="475">
        <f t="shared" si="1129"/>
        <v>181.90413251903496</v>
      </c>
      <c r="T523" s="475">
        <f t="shared" si="1130"/>
        <v>167.42849670110581</v>
      </c>
      <c r="U523" s="475">
        <f t="shared" si="1131"/>
        <v>4.1731695621820748</v>
      </c>
      <c r="V523" s="475">
        <f t="shared" si="1132"/>
        <v>4.1437972313794242</v>
      </c>
      <c r="W523" s="472">
        <f t="shared" si="1133"/>
        <v>1.5044828615312733</v>
      </c>
      <c r="X523" s="477">
        <f t="shared" si="1134"/>
        <v>19.3</v>
      </c>
      <c r="Y523" s="478">
        <f t="shared" ref="Y523:AA523" si="1187">H523*$E523/1000</f>
        <v>0.68302700000000005</v>
      </c>
      <c r="Z523" s="478">
        <f t="shared" si="1187"/>
        <v>1.400601</v>
      </c>
      <c r="AA523" s="478">
        <f t="shared" si="1187"/>
        <v>0.462814</v>
      </c>
      <c r="AB523" s="478">
        <f t="shared" ref="AB523:AF523" si="1188">L523*$E523/1000</f>
        <v>1.155491</v>
      </c>
      <c r="AC523" s="478">
        <f t="shared" si="1188"/>
        <v>0.31902900000000006</v>
      </c>
      <c r="AD523" s="478">
        <f t="shared" si="1188"/>
        <v>5.4233000000000003E-2</v>
      </c>
      <c r="AE523" s="478">
        <f t="shared" si="1188"/>
        <v>8.7235999999999994E-2</v>
      </c>
      <c r="AF523" s="478">
        <f t="shared" si="1188"/>
        <v>0.36110300000000001</v>
      </c>
      <c r="AG523" s="479">
        <f t="shared" si="1137"/>
        <v>1.085318757617374</v>
      </c>
      <c r="AH523" s="480"/>
      <c r="AI523" s="459">
        <f t="shared" si="1138"/>
        <v>349.23413251903492</v>
      </c>
      <c r="AJ523" s="301"/>
      <c r="AK523" s="301"/>
    </row>
    <row r="524" spans="1:37" ht="12.75" hidden="1" customHeight="1">
      <c r="A524" s="447">
        <v>521</v>
      </c>
      <c r="B524" s="460">
        <v>2</v>
      </c>
      <c r="C524" s="483">
        <v>11</v>
      </c>
      <c r="D524" s="472">
        <f>測定日数!M15</f>
        <v>0</v>
      </c>
      <c r="E524" s="481"/>
      <c r="F524" s="474"/>
      <c r="G524" s="474"/>
      <c r="H524" s="475"/>
      <c r="I524" s="475"/>
      <c r="J524" s="475"/>
      <c r="K524" s="475"/>
      <c r="L524" s="475"/>
      <c r="M524" s="475"/>
      <c r="N524" s="475"/>
      <c r="O524" s="475"/>
      <c r="P524" s="472"/>
      <c r="Q524" s="476"/>
      <c r="R524" s="473"/>
      <c r="S524" s="475"/>
      <c r="T524" s="475"/>
      <c r="U524" s="475"/>
      <c r="V524" s="475"/>
      <c r="W524" s="472"/>
      <c r="X524" s="477"/>
      <c r="Y524" s="478"/>
      <c r="Z524" s="478"/>
      <c r="AA524" s="478"/>
      <c r="AB524" s="478"/>
      <c r="AC524" s="478"/>
      <c r="AD524" s="478"/>
      <c r="AE524" s="478"/>
      <c r="AF524" s="478"/>
      <c r="AG524" s="479"/>
      <c r="AH524" s="480"/>
      <c r="AI524" s="459"/>
      <c r="AJ524" s="301"/>
      <c r="AK524" s="301"/>
    </row>
    <row r="525" spans="1:37" ht="12.75" hidden="1" customHeight="1">
      <c r="A525" s="447">
        <v>522</v>
      </c>
      <c r="B525" s="460">
        <v>2</v>
      </c>
      <c r="C525" s="483">
        <v>12</v>
      </c>
      <c r="D525" s="472">
        <f>測定日数!M16</f>
        <v>28</v>
      </c>
      <c r="E525" s="473">
        <f>mm!M16</f>
        <v>38.535031847133759</v>
      </c>
      <c r="F525" s="474">
        <f>pH!M16</f>
        <v>4.4000000000000004</v>
      </c>
      <c r="G525" s="474">
        <f>EC!M16</f>
        <v>4.5199999999999996</v>
      </c>
      <c r="H525" s="475">
        <f>'SO4'!M16</f>
        <v>66.6250260254008</v>
      </c>
      <c r="I525" s="475">
        <f>'NO3'!M16</f>
        <v>105.30559587163361</v>
      </c>
      <c r="J525" s="475">
        <f>Cl!M16</f>
        <v>37.517630465444292</v>
      </c>
      <c r="K525" s="475">
        <f>H!M16</f>
        <v>39.810717055349699</v>
      </c>
      <c r="L525" s="475">
        <f>'NH4'!M16</f>
        <v>151.88470066518849</v>
      </c>
      <c r="M525" s="475">
        <f>Na!M16</f>
        <v>13.049151805132666</v>
      </c>
      <c r="N525" s="475">
        <f>K!M16</f>
        <v>3.8363171355498711</v>
      </c>
      <c r="O525" s="475">
        <f>Mg!M16</f>
        <v>5.3497942386831276</v>
      </c>
      <c r="P525" s="472">
        <f>Ca!M16</f>
        <v>26.197604790419163</v>
      </c>
      <c r="Q525" s="476">
        <f t="shared" ref="Q525:Q547" si="1189">1.24*10^(F525-5.35)</f>
        <v>0.13913028833344368</v>
      </c>
      <c r="R525" s="473">
        <f t="shared" ref="R525:R547" si="1190">SUM(H525:J525)+H525</f>
        <v>276.0732783878795</v>
      </c>
      <c r="S525" s="475">
        <f t="shared" ref="S525:S547" si="1191">SUM(K525:P525)+O525+P525</f>
        <v>271.67568471942531</v>
      </c>
      <c r="T525" s="475">
        <f t="shared" ref="T525:T547" si="1192">SUM(H525:J525,Q525)+H525</f>
        <v>276.21240867621293</v>
      </c>
      <c r="U525" s="475">
        <f t="shared" ref="U525:U547" si="1193">(S525-R525)/(R525+S525)*100</f>
        <v>-0.80284837848112867</v>
      </c>
      <c r="V525" s="475">
        <f t="shared" ref="V525:V547" si="1194">(S525-T525)/(S525+T525)*100</f>
        <v>-0.8280384281889458</v>
      </c>
      <c r="W525" s="472">
        <f t="shared" ref="W525:W547" si="1195">100*((349.7*10^(2-F525)+(80*2*H525+71.5*I525+76.3*J525+73.5*L525+50.1*M525+73.5*N525+59.8*2*P525+53.3*2*O525)/10000)-G525)/((349.7*10^(2-F525)+(80*2*H525+71.5*I525+76.3*J525+73.5*L525+50.1*M525+73.5*N525+59.8*2*P525+53.3*2*O525)/10000)+G525)</f>
        <v>5.8103119413236781</v>
      </c>
      <c r="X525" s="477">
        <f t="shared" ref="X525:X547" si="1196">E525</f>
        <v>38.535031847133759</v>
      </c>
      <c r="Y525" s="478">
        <f t="shared" ref="Y525:AA525" si="1197">H525*$E525/1000</f>
        <v>2.5673974997049354</v>
      </c>
      <c r="Z525" s="478">
        <f t="shared" si="1197"/>
        <v>4.0579544905947991</v>
      </c>
      <c r="AA525" s="478">
        <f t="shared" si="1197"/>
        <v>1.4457430848148916</v>
      </c>
      <c r="AB525" s="478">
        <f t="shared" ref="AB525:AF525" si="1198">L525*$E525/1000</f>
        <v>5.8528817772254165</v>
      </c>
      <c r="AC525" s="478">
        <f t="shared" si="1198"/>
        <v>0.50284948038887034</v>
      </c>
      <c r="AD525" s="478">
        <f t="shared" si="1198"/>
        <v>0.14783260299411924</v>
      </c>
      <c r="AE525" s="478">
        <f t="shared" si="1198"/>
        <v>0.20615449136326702</v>
      </c>
      <c r="AF525" s="478">
        <f t="shared" si="1198"/>
        <v>1.0095255349174264</v>
      </c>
      <c r="AG525" s="479">
        <f t="shared" ref="AG525:AG547" si="1199">K525*$E525/1000</f>
        <v>1.5341072495851318</v>
      </c>
      <c r="AH525" s="480"/>
      <c r="AI525" s="459">
        <f t="shared" ref="AI525:AI547" si="1200">R525+S525</f>
        <v>547.7489631073048</v>
      </c>
      <c r="AJ525" s="301"/>
      <c r="AK525" s="301"/>
    </row>
    <row r="526" spans="1:37" ht="12.75" hidden="1" customHeight="1">
      <c r="A526" s="447">
        <v>523</v>
      </c>
      <c r="B526" s="460">
        <v>2</v>
      </c>
      <c r="C526" s="483">
        <v>14</v>
      </c>
      <c r="D526" s="472">
        <f>測定日数!M18</f>
        <v>28</v>
      </c>
      <c r="E526" s="473">
        <f>mm!M18</f>
        <v>15.496815286624203</v>
      </c>
      <c r="F526" s="474">
        <f>pH!M18</f>
        <v>4.38</v>
      </c>
      <c r="G526" s="474">
        <f>EC!M18</f>
        <v>4.7380000000000004</v>
      </c>
      <c r="H526" s="475">
        <f>'SO4'!M18</f>
        <v>46.429315011451173</v>
      </c>
      <c r="I526" s="475">
        <f>'NO3'!M18</f>
        <v>103.37042412514111</v>
      </c>
      <c r="J526" s="475">
        <f>Cl!M18</f>
        <v>36.10719322990127</v>
      </c>
      <c r="K526" s="475">
        <f>H!M18</f>
        <v>41.686938347033561</v>
      </c>
      <c r="L526" s="475">
        <f>'NH4'!M18</f>
        <v>73.725055432372514</v>
      </c>
      <c r="M526" s="475">
        <f>Na!M18</f>
        <v>23.073574227252941</v>
      </c>
      <c r="N526" s="475">
        <f>K!M18</f>
        <v>2.5575447570332481</v>
      </c>
      <c r="O526" s="475">
        <f>Mg!M18</f>
        <v>4.526748971193415</v>
      </c>
      <c r="P526" s="472">
        <f>Ca!M18</f>
        <v>65.868263473053901</v>
      </c>
      <c r="Q526" s="476">
        <f t="shared" si="1189"/>
        <v>0.13286839384946325</v>
      </c>
      <c r="R526" s="473">
        <f t="shared" si="1190"/>
        <v>232.33624737794472</v>
      </c>
      <c r="S526" s="475">
        <f t="shared" si="1191"/>
        <v>281.83313765218691</v>
      </c>
      <c r="T526" s="475">
        <f t="shared" si="1192"/>
        <v>232.46911577179418</v>
      </c>
      <c r="U526" s="475">
        <f t="shared" si="1193"/>
        <v>9.626572821200071</v>
      </c>
      <c r="V526" s="475">
        <f t="shared" si="1194"/>
        <v>9.5982511357378719</v>
      </c>
      <c r="W526" s="472">
        <f t="shared" si="1195"/>
        <v>-0.11015725680756211</v>
      </c>
      <c r="X526" s="477">
        <f t="shared" si="1196"/>
        <v>15.496815286624203</v>
      </c>
      <c r="Y526" s="478">
        <f t="shared" ref="Y526:AA526" si="1201">H526*$E526/1000</f>
        <v>0.71950651861694714</v>
      </c>
      <c r="Z526" s="478">
        <f t="shared" si="1201"/>
        <v>1.601912368767314</v>
      </c>
      <c r="AA526" s="478">
        <f t="shared" si="1201"/>
        <v>0.55954650400222794</v>
      </c>
      <c r="AB526" s="478">
        <f t="shared" ref="AB526:AF526" si="1202">L526*$E526/1000</f>
        <v>1.1425035660316072</v>
      </c>
      <c r="AC526" s="478">
        <f t="shared" si="1202"/>
        <v>0.3575669178019516</v>
      </c>
      <c r="AD526" s="478">
        <f t="shared" si="1202"/>
        <v>3.9633798687018426E-2</v>
      </c>
      <c r="AE526" s="478">
        <f t="shared" si="1202"/>
        <v>7.0150192655500501E-2</v>
      </c>
      <c r="AF526" s="478">
        <f t="shared" si="1202"/>
        <v>1.0207483122926124</v>
      </c>
      <c r="AG526" s="479">
        <f t="shared" si="1199"/>
        <v>0.64601478342887042</v>
      </c>
      <c r="AH526" s="480"/>
      <c r="AI526" s="459">
        <f t="shared" si="1200"/>
        <v>514.16938503013159</v>
      </c>
      <c r="AJ526" s="301"/>
      <c r="AK526" s="301"/>
    </row>
    <row r="527" spans="1:37" ht="12.75" hidden="1" customHeight="1">
      <c r="A527" s="447">
        <v>524</v>
      </c>
      <c r="B527" s="460">
        <v>2</v>
      </c>
      <c r="C527" s="483">
        <v>15</v>
      </c>
      <c r="D527" s="472">
        <f>測定日数!M19</f>
        <v>29</v>
      </c>
      <c r="E527" s="473">
        <f>mm!M19</f>
        <v>62.101910828025467</v>
      </c>
      <c r="F527" s="474">
        <f>pH!M19</f>
        <v>4.82</v>
      </c>
      <c r="G527" s="474">
        <f>EC!M19</f>
        <v>2.29</v>
      </c>
      <c r="H527" s="475">
        <f>'SO4'!M19</f>
        <v>44.844631128186855</v>
      </c>
      <c r="I527" s="475">
        <f>'NO3'!M19</f>
        <v>31.242072410417727</v>
      </c>
      <c r="J527" s="475">
        <f>Cl!M19</f>
        <v>31.629595176704875</v>
      </c>
      <c r="K527" s="475">
        <f>H!M19</f>
        <v>15.135612484362072</v>
      </c>
      <c r="L527" s="475">
        <f>'NH4'!M19</f>
        <v>43.501284707582656</v>
      </c>
      <c r="M527" s="475">
        <f>Na!M19</f>
        <v>22.259144640767623</v>
      </c>
      <c r="N527" s="475">
        <f>K!M19</f>
        <v>2.6096037683094342</v>
      </c>
      <c r="O527" s="475">
        <f>Mg!M19</f>
        <v>5.1089910283334543</v>
      </c>
      <c r="P527" s="472">
        <f>Ca!M19</f>
        <v>29.565286094477713</v>
      </c>
      <c r="Q527" s="476">
        <f t="shared" si="1189"/>
        <v>0.36594994410663234</v>
      </c>
      <c r="R527" s="473">
        <f t="shared" si="1190"/>
        <v>152.5609298434963</v>
      </c>
      <c r="S527" s="475">
        <f t="shared" si="1191"/>
        <v>152.85419984664412</v>
      </c>
      <c r="T527" s="475">
        <f t="shared" si="1192"/>
        <v>152.92687978760293</v>
      </c>
      <c r="U527" s="475">
        <f t="shared" si="1193"/>
        <v>9.6023403766985135E-2</v>
      </c>
      <c r="V527" s="475">
        <f t="shared" si="1194"/>
        <v>-2.3768619381467699E-2</v>
      </c>
      <c r="W527" s="472">
        <f t="shared" si="1195"/>
        <v>5.7616485790521601</v>
      </c>
      <c r="X527" s="477">
        <f t="shared" si="1196"/>
        <v>62.101910828025467</v>
      </c>
      <c r="Y527" s="478">
        <f t="shared" ref="Y527:AA527" si="1203">H527*$E527/1000</f>
        <v>2.7849372834383552</v>
      </c>
      <c r="Z527" s="478">
        <f t="shared" si="1203"/>
        <v>1.9401923949144764</v>
      </c>
      <c r="AA527" s="478">
        <f t="shared" si="1203"/>
        <v>1.9642582991902704</v>
      </c>
      <c r="AB527" s="478">
        <f t="shared" ref="AB527:AF527" si="1204">L527*$E527/1000</f>
        <v>2.7015129038148462</v>
      </c>
      <c r="AC527" s="478">
        <f t="shared" si="1204"/>
        <v>1.3823354155890719</v>
      </c>
      <c r="AD527" s="478">
        <f t="shared" si="1204"/>
        <v>0.16206138051603169</v>
      </c>
      <c r="AE527" s="478">
        <f t="shared" si="1204"/>
        <v>0.3172781052627463</v>
      </c>
      <c r="AF527" s="478">
        <f t="shared" si="1204"/>
        <v>1.8360607606443164</v>
      </c>
      <c r="AG527" s="479">
        <f t="shared" si="1199"/>
        <v>0.93995045683140244</v>
      </c>
      <c r="AH527" s="480"/>
      <c r="AI527" s="459">
        <f t="shared" si="1200"/>
        <v>305.41512969014042</v>
      </c>
      <c r="AJ527" s="301"/>
      <c r="AK527" s="301"/>
    </row>
    <row r="528" spans="1:37" ht="12.75" hidden="1" customHeight="1">
      <c r="A528" s="447">
        <v>525</v>
      </c>
      <c r="B528" s="460">
        <v>2</v>
      </c>
      <c r="C528" s="483">
        <v>16</v>
      </c>
      <c r="D528" s="472">
        <f>測定日数!M20</f>
        <v>28</v>
      </c>
      <c r="E528" s="473">
        <f>mm!M20</f>
        <v>126.11464968152866</v>
      </c>
      <c r="F528" s="474">
        <f>pH!M20</f>
        <v>4.29</v>
      </c>
      <c r="G528" s="474">
        <f>EC!M20</f>
        <v>3.6</v>
      </c>
      <c r="H528" s="475">
        <f>'SO4'!M20</f>
        <v>31.311084589443436</v>
      </c>
      <c r="I528" s="475">
        <f>'NO3'!M20</f>
        <v>16.081980224155021</v>
      </c>
      <c r="J528" s="475">
        <f>Cl!M20</f>
        <v>149.81423399429434</v>
      </c>
      <c r="K528" s="475">
        <f>H!M20</f>
        <v>51.28613839913649</v>
      </c>
      <c r="L528" s="475">
        <f>'NH4'!M20</f>
        <v>19.663329582810363</v>
      </c>
      <c r="M528" s="475">
        <f>Na!M20</f>
        <v>132.74306857737074</v>
      </c>
      <c r="N528" s="475">
        <f>K!M20</f>
        <v>2.8653693642560611</v>
      </c>
      <c r="O528" s="475">
        <f>Mg!M20</f>
        <v>15.39494042146244</v>
      </c>
      <c r="P528" s="472">
        <f>Ca!M20</f>
        <v>8.3577012641383917</v>
      </c>
      <c r="Q528" s="476">
        <f t="shared" si="1189"/>
        <v>0.10799948515455408</v>
      </c>
      <c r="R528" s="473">
        <f t="shared" si="1190"/>
        <v>228.51838339733624</v>
      </c>
      <c r="S528" s="475">
        <f t="shared" si="1191"/>
        <v>254.06318929477536</v>
      </c>
      <c r="T528" s="475">
        <f t="shared" si="1192"/>
        <v>228.62638288249079</v>
      </c>
      <c r="U528" s="475">
        <f t="shared" si="1193"/>
        <v>5.2933653796467643</v>
      </c>
      <c r="V528" s="475">
        <f t="shared" si="1194"/>
        <v>5.2698064923066088</v>
      </c>
      <c r="W528" s="472">
        <f t="shared" si="1195"/>
        <v>12.697846717175626</v>
      </c>
      <c r="X528" s="477">
        <f t="shared" si="1196"/>
        <v>126.11464968152866</v>
      </c>
      <c r="Y528" s="478">
        <f t="shared" ref="Y528:AA528" si="1205">H528*$E528/1000</f>
        <v>3.9487864641463695</v>
      </c>
      <c r="Z528" s="478">
        <f t="shared" si="1205"/>
        <v>2.028173302154582</v>
      </c>
      <c r="AA528" s="478">
        <f t="shared" si="1205"/>
        <v>18.893769637496995</v>
      </c>
      <c r="AB528" s="478">
        <f t="shared" ref="AB528:AF528" si="1206">L528*$E528/1000</f>
        <v>2.4798339219085679</v>
      </c>
      <c r="AC528" s="478">
        <f t="shared" si="1206"/>
        <v>16.740845591286245</v>
      </c>
      <c r="AD528" s="478">
        <f t="shared" si="1206"/>
        <v>0.36136505358133764</v>
      </c>
      <c r="AE528" s="478">
        <f t="shared" si="1206"/>
        <v>1.9415275181207408</v>
      </c>
      <c r="AF528" s="478">
        <f t="shared" si="1206"/>
        <v>1.0540285670696825</v>
      </c>
      <c r="AG528" s="479">
        <f t="shared" si="1199"/>
        <v>6.467933377725493</v>
      </c>
      <c r="AH528" s="480"/>
      <c r="AI528" s="459">
        <f t="shared" si="1200"/>
        <v>482.58157269211159</v>
      </c>
      <c r="AJ528" s="301"/>
      <c r="AK528" s="301"/>
    </row>
    <row r="529" spans="1:37" ht="12.75" hidden="1" customHeight="1">
      <c r="A529" s="447">
        <v>526</v>
      </c>
      <c r="B529" s="460">
        <v>2</v>
      </c>
      <c r="C529" s="483">
        <v>17</v>
      </c>
      <c r="D529" s="472">
        <f>測定日数!M21</f>
        <v>30</v>
      </c>
      <c r="E529" s="473">
        <f>mm!M21</f>
        <v>37.515923566878982</v>
      </c>
      <c r="F529" s="474">
        <f>pH!M21</f>
        <v>4.28</v>
      </c>
      <c r="G529" s="474">
        <f>EC!M21</f>
        <v>3.93</v>
      </c>
      <c r="H529" s="475">
        <f>'SO4'!M21</f>
        <v>40.200000000000003</v>
      </c>
      <c r="I529" s="475">
        <f>'NO3'!M21</f>
        <v>38.9</v>
      </c>
      <c r="J529" s="475">
        <f>Cl!M21</f>
        <v>53.5</v>
      </c>
      <c r="K529" s="475">
        <f>H!M21</f>
        <v>52.480746024977257</v>
      </c>
      <c r="L529" s="475">
        <f>'NH4'!M21</f>
        <v>59</v>
      </c>
      <c r="M529" s="475">
        <f>Na!M21</f>
        <v>32.200000000000003</v>
      </c>
      <c r="N529" s="475">
        <f>K!M21</f>
        <v>5.45</v>
      </c>
      <c r="O529" s="475">
        <f>Mg!M21</f>
        <v>5.7</v>
      </c>
      <c r="P529" s="472">
        <f>Ca!M21</f>
        <v>8.9</v>
      </c>
      <c r="Q529" s="476">
        <f t="shared" si="1189"/>
        <v>0.10554111673709483</v>
      </c>
      <c r="R529" s="473">
        <f t="shared" si="1190"/>
        <v>172.8</v>
      </c>
      <c r="S529" s="475">
        <f t="shared" si="1191"/>
        <v>178.33074602497726</v>
      </c>
      <c r="T529" s="475">
        <f t="shared" si="1192"/>
        <v>172.90554111673708</v>
      </c>
      <c r="U529" s="475">
        <f t="shared" si="1193"/>
        <v>1.5751243910106991</v>
      </c>
      <c r="V529" s="475">
        <f t="shared" si="1194"/>
        <v>1.5446026241734105</v>
      </c>
      <c r="W529" s="472">
        <f t="shared" si="1195"/>
        <v>0.4688750286614673</v>
      </c>
      <c r="X529" s="477">
        <f t="shared" si="1196"/>
        <v>37.515923566878982</v>
      </c>
      <c r="Y529" s="478">
        <f t="shared" ref="Y529:AA529" si="1207">H529*$E529/1000</f>
        <v>1.5081401273885351</v>
      </c>
      <c r="Z529" s="478">
        <f t="shared" si="1207"/>
        <v>1.4593694267515922</v>
      </c>
      <c r="AA529" s="478">
        <f t="shared" si="1207"/>
        <v>2.0071019108280255</v>
      </c>
      <c r="AB529" s="478">
        <f t="shared" ref="AB529:AF529" si="1208">L529*$E529/1000</f>
        <v>2.2134394904458601</v>
      </c>
      <c r="AC529" s="478">
        <f t="shared" si="1208"/>
        <v>1.2080127388535034</v>
      </c>
      <c r="AD529" s="478">
        <f t="shared" si="1208"/>
        <v>0.20446178343949045</v>
      </c>
      <c r="AE529" s="478">
        <f t="shared" si="1208"/>
        <v>0.21384076433121021</v>
      </c>
      <c r="AF529" s="478">
        <f t="shared" si="1208"/>
        <v>0.33389171974522291</v>
      </c>
      <c r="AG529" s="479">
        <f t="shared" si="1199"/>
        <v>1.9688636566058346</v>
      </c>
      <c r="AH529" s="480"/>
      <c r="AI529" s="459">
        <f t="shared" si="1200"/>
        <v>351.13074602497727</v>
      </c>
      <c r="AJ529" s="301"/>
      <c r="AK529" s="301"/>
    </row>
    <row r="530" spans="1:37" ht="12.75" hidden="1" customHeight="1">
      <c r="A530" s="447">
        <v>527</v>
      </c>
      <c r="B530" s="460">
        <v>2</v>
      </c>
      <c r="C530" s="483">
        <v>18</v>
      </c>
      <c r="D530" s="472">
        <f>測定日数!M22</f>
        <v>28</v>
      </c>
      <c r="E530" s="473">
        <f>mm!M22</f>
        <v>25.477707006369425</v>
      </c>
      <c r="F530" s="474">
        <f>pH!M22</f>
        <v>4.3308193037486493</v>
      </c>
      <c r="G530" s="474">
        <f>EC!M22</f>
        <v>4.13</v>
      </c>
      <c r="H530" s="475">
        <f>'SO4'!M22</f>
        <v>51.948346354166667</v>
      </c>
      <c r="I530" s="475">
        <f>'NO3'!M22</f>
        <v>68.289185483870966</v>
      </c>
      <c r="J530" s="475">
        <f>Cl!M22</f>
        <v>33.67684344146685</v>
      </c>
      <c r="K530" s="475">
        <f>H!M22</f>
        <v>46.685358297820656</v>
      </c>
      <c r="L530" s="475">
        <f>'NH4'!M22</f>
        <v>72.062084257206209</v>
      </c>
      <c r="M530" s="475">
        <f>Na!M22</f>
        <v>18.046654331737049</v>
      </c>
      <c r="N530" s="475">
        <f>K!M22</f>
        <v>2.5575447570332481</v>
      </c>
      <c r="O530" s="475">
        <f>Mg!M22</f>
        <v>4.1152263374485596</v>
      </c>
      <c r="P530" s="472">
        <f>Ca!M22</f>
        <v>20.947630922693268</v>
      </c>
      <c r="Q530" s="476">
        <f t="shared" si="1189"/>
        <v>0.11864269108395192</v>
      </c>
      <c r="R530" s="473">
        <f t="shared" si="1190"/>
        <v>205.86272163367113</v>
      </c>
      <c r="S530" s="475">
        <f t="shared" si="1191"/>
        <v>189.47735616408079</v>
      </c>
      <c r="T530" s="475">
        <f t="shared" si="1192"/>
        <v>205.98136432475508</v>
      </c>
      <c r="U530" s="475">
        <f t="shared" si="1193"/>
        <v>-4.1446254477576048</v>
      </c>
      <c r="V530" s="475">
        <f t="shared" si="1194"/>
        <v>-4.173383290239066</v>
      </c>
      <c r="W530" s="472">
        <f t="shared" si="1195"/>
        <v>0.14811568015203422</v>
      </c>
      <c r="X530" s="477">
        <f t="shared" si="1196"/>
        <v>25.477707006369425</v>
      </c>
      <c r="Y530" s="478">
        <f t="shared" ref="Y530:AA530" si="1209">H530*$E530/1000</f>
        <v>1.3235247478768577</v>
      </c>
      <c r="Z530" s="478">
        <f t="shared" si="1209"/>
        <v>1.7398518594616805</v>
      </c>
      <c r="AA530" s="478">
        <f t="shared" si="1209"/>
        <v>0.85800875010106625</v>
      </c>
      <c r="AB530" s="478">
        <f t="shared" ref="AB530:AF530" si="1210">L530*$E530/1000</f>
        <v>1.8359766689734065</v>
      </c>
      <c r="AC530" s="478">
        <f t="shared" si="1210"/>
        <v>0.45978737150922416</v>
      </c>
      <c r="AD530" s="478">
        <f t="shared" si="1210"/>
        <v>6.5160375975369375E-2</v>
      </c>
      <c r="AE530" s="478">
        <f t="shared" si="1210"/>
        <v>0.10484653089040916</v>
      </c>
      <c r="AF530" s="478">
        <f t="shared" si="1210"/>
        <v>0.53369760312594305</v>
      </c>
      <c r="AG530" s="479">
        <f t="shared" si="1199"/>
        <v>1.1894358801992524</v>
      </c>
      <c r="AH530" s="480"/>
      <c r="AI530" s="459">
        <f t="shared" si="1200"/>
        <v>395.34007779775192</v>
      </c>
      <c r="AJ530" s="301"/>
      <c r="AK530" s="301"/>
    </row>
    <row r="531" spans="1:37" ht="12.75" hidden="1" customHeight="1">
      <c r="A531" s="447">
        <v>528</v>
      </c>
      <c r="B531" s="460">
        <v>2</v>
      </c>
      <c r="C531" s="483">
        <v>19</v>
      </c>
      <c r="D531" s="472">
        <f>測定日数!M23</f>
        <v>28</v>
      </c>
      <c r="E531" s="473">
        <f>mm!M23</f>
        <v>28.21474422098585</v>
      </c>
      <c r="F531" s="474">
        <f>pH!M23</f>
        <v>5.31</v>
      </c>
      <c r="G531" s="474">
        <f>EC!M23</f>
        <v>2.7986046511627909</v>
      </c>
      <c r="H531" s="475">
        <f>'SO4'!M23</f>
        <v>40.795723602980694</v>
      </c>
      <c r="I531" s="475">
        <f>'NO3'!M23</f>
        <v>66.896940632487343</v>
      </c>
      <c r="J531" s="475">
        <f>Cl!M23</f>
        <v>46.150192951165614</v>
      </c>
      <c r="K531" s="475">
        <f>H!M23</f>
        <v>4.8977881936844669</v>
      </c>
      <c r="L531" s="475">
        <f>'NH4'!M23</f>
        <v>85.268094838444355</v>
      </c>
      <c r="M531" s="475">
        <f>Na!M23</f>
        <v>21.637314504789749</v>
      </c>
      <c r="N531" s="475">
        <f>K!M23</f>
        <v>2.0706131727039487</v>
      </c>
      <c r="O531" s="475">
        <f>Mg!M23</f>
        <v>5.2658463233774881</v>
      </c>
      <c r="P531" s="472">
        <f>Ca!M23</f>
        <v>44.27395209580839</v>
      </c>
      <c r="Q531" s="476">
        <f t="shared" si="1189"/>
        <v>1.130893440801328</v>
      </c>
      <c r="R531" s="473">
        <f t="shared" si="1190"/>
        <v>194.63858078961437</v>
      </c>
      <c r="S531" s="475">
        <f t="shared" si="1191"/>
        <v>212.95340754799429</v>
      </c>
      <c r="T531" s="475">
        <f t="shared" si="1192"/>
        <v>195.76947423041568</v>
      </c>
      <c r="U531" s="475">
        <f t="shared" si="1193"/>
        <v>4.4934216771723543</v>
      </c>
      <c r="V531" s="475">
        <f t="shared" si="1194"/>
        <v>4.2042993146869909</v>
      </c>
      <c r="W531" s="472">
        <f t="shared" si="1195"/>
        <v>3.3137513173022186</v>
      </c>
      <c r="X531" s="477">
        <f t="shared" si="1196"/>
        <v>28.21474422098585</v>
      </c>
      <c r="Y531" s="478">
        <f t="shared" ref="Y531:AA531" si="1211">H531*$E531/1000</f>
        <v>1.1510409067681355</v>
      </c>
      <c r="Z531" s="478">
        <f t="shared" si="1211"/>
        <v>1.8874800691121056</v>
      </c>
      <c r="AA531" s="478">
        <f t="shared" si="1211"/>
        <v>1.3021158898662819</v>
      </c>
      <c r="AB531" s="478">
        <f t="shared" ref="AB531:AF531" si="1212">L531*$E531/1000</f>
        <v>2.405817486077471</v>
      </c>
      <c r="AC531" s="478">
        <f t="shared" si="1212"/>
        <v>0.61049129438166982</v>
      </c>
      <c r="AD531" s="478">
        <f t="shared" si="1212"/>
        <v>5.8421821048445913E-2</v>
      </c>
      <c r="AE531" s="478">
        <f t="shared" si="1212"/>
        <v>0.14857450712111459</v>
      </c>
      <c r="AF531" s="478">
        <f t="shared" si="1212"/>
        <v>1.2491782340354141</v>
      </c>
      <c r="AG531" s="479">
        <f t="shared" si="1199"/>
        <v>0.13818984113337154</v>
      </c>
      <c r="AH531" s="480"/>
      <c r="AI531" s="459">
        <f t="shared" si="1200"/>
        <v>407.59198833760865</v>
      </c>
      <c r="AJ531" s="301"/>
      <c r="AK531" s="301"/>
    </row>
    <row r="532" spans="1:37" ht="12.75" hidden="1" customHeight="1">
      <c r="A532" s="447">
        <v>529</v>
      </c>
      <c r="B532" s="460">
        <v>2</v>
      </c>
      <c r="C532" s="483">
        <v>20</v>
      </c>
      <c r="D532" s="472">
        <f>測定日数!M24</f>
        <v>28</v>
      </c>
      <c r="E532" s="473">
        <f>mm!M24</f>
        <v>41.433121019108285</v>
      </c>
      <c r="F532" s="474">
        <f>pH!M24</f>
        <v>4.46</v>
      </c>
      <c r="G532" s="474">
        <f>EC!M24</f>
        <v>3.88</v>
      </c>
      <c r="H532" s="475">
        <f>'SO4'!M24</f>
        <v>45.6</v>
      </c>
      <c r="I532" s="475">
        <f>'NO3'!M24</f>
        <v>61.6</v>
      </c>
      <c r="J532" s="475">
        <f>Cl!M24</f>
        <v>40.299999999999997</v>
      </c>
      <c r="K532" s="475">
        <f>H!M24</f>
        <v>34.67368504525318</v>
      </c>
      <c r="L532" s="475">
        <f>'NH4'!M24</f>
        <v>85.8</v>
      </c>
      <c r="M532" s="475">
        <f>Na!M24</f>
        <v>20.7</v>
      </c>
      <c r="N532" s="475">
        <f>K!M24</f>
        <v>1.4</v>
      </c>
      <c r="O532" s="475">
        <f>Mg!M24</f>
        <v>5.2</v>
      </c>
      <c r="P532" s="472">
        <f>Ca!M24</f>
        <v>22.3</v>
      </c>
      <c r="Q532" s="476">
        <f t="shared" si="1189"/>
        <v>0.15974294440994866</v>
      </c>
      <c r="R532" s="473">
        <f t="shared" si="1190"/>
        <v>193.1</v>
      </c>
      <c r="S532" s="475">
        <f t="shared" si="1191"/>
        <v>197.57368504525317</v>
      </c>
      <c r="T532" s="475">
        <f t="shared" si="1192"/>
        <v>193.25974294440994</v>
      </c>
      <c r="U532" s="475">
        <f t="shared" si="1193"/>
        <v>1.1451206509429919</v>
      </c>
      <c r="V532" s="475">
        <f t="shared" si="1194"/>
        <v>1.1037802275595863</v>
      </c>
      <c r="W532" s="472">
        <f t="shared" si="1195"/>
        <v>-1.6127785625966093</v>
      </c>
      <c r="X532" s="477">
        <f t="shared" si="1196"/>
        <v>41.433121019108285</v>
      </c>
      <c r="Y532" s="478">
        <f t="shared" ref="Y532:AA532" si="1213">H532*$E532/1000</f>
        <v>1.8893503184713378</v>
      </c>
      <c r="Z532" s="478">
        <f t="shared" si="1213"/>
        <v>2.5522802547770702</v>
      </c>
      <c r="AA532" s="478">
        <f t="shared" si="1213"/>
        <v>1.6697547770700638</v>
      </c>
      <c r="AB532" s="478">
        <f t="shared" ref="AB532:AF532" si="1214">L532*$E532/1000</f>
        <v>3.5549617834394907</v>
      </c>
      <c r="AC532" s="478">
        <f t="shared" si="1214"/>
        <v>0.85766560509554146</v>
      </c>
      <c r="AD532" s="478">
        <f t="shared" si="1214"/>
        <v>5.8006369426751594E-2</v>
      </c>
      <c r="AE532" s="478">
        <f t="shared" si="1214"/>
        <v>0.21545222929936308</v>
      </c>
      <c r="AF532" s="478">
        <f t="shared" si="1214"/>
        <v>0.92395859872611485</v>
      </c>
      <c r="AG532" s="479">
        <f t="shared" si="1199"/>
        <v>1.4366389886584201</v>
      </c>
      <c r="AH532" s="480"/>
      <c r="AI532" s="459">
        <f t="shared" si="1200"/>
        <v>390.67368504525314</v>
      </c>
      <c r="AJ532" s="301"/>
      <c r="AK532" s="301"/>
    </row>
    <row r="533" spans="1:37" ht="12.75" hidden="1" customHeight="1">
      <c r="A533" s="447">
        <v>530</v>
      </c>
      <c r="B533" s="460">
        <v>2</v>
      </c>
      <c r="C533" s="483">
        <v>21</v>
      </c>
      <c r="D533" s="472">
        <f>測定日数!M25</f>
        <v>28</v>
      </c>
      <c r="E533" s="473">
        <f>mm!M25</f>
        <v>64.408493427704755</v>
      </c>
      <c r="F533" s="474">
        <f>pH!M25</f>
        <v>4.5350002477109896</v>
      </c>
      <c r="G533" s="474">
        <f>EC!M25</f>
        <v>2.565335949764521</v>
      </c>
      <c r="H533" s="475">
        <f>'SO4'!M25</f>
        <v>20.680357556339128</v>
      </c>
      <c r="I533" s="475">
        <f>'NO3'!M25</f>
        <v>27.566677801617701</v>
      </c>
      <c r="J533" s="475">
        <f>Cl!M25</f>
        <v>40.964950257401824</v>
      </c>
      <c r="K533" s="475">
        <f>H!M25</f>
        <v>29.174253499723651</v>
      </c>
      <c r="L533" s="475">
        <f>'NH4'!M25</f>
        <v>15.917541962061518</v>
      </c>
      <c r="M533" s="475">
        <f>Na!M25</f>
        <v>30.1539401032163</v>
      </c>
      <c r="N533" s="475">
        <f>K!M25</f>
        <v>0.88857049263080268</v>
      </c>
      <c r="O533" s="475">
        <f>Mg!M25</f>
        <v>4.2561513400638216</v>
      </c>
      <c r="P533" s="472">
        <f>Ca!M25</f>
        <v>11.04893110168987</v>
      </c>
      <c r="Q533" s="476">
        <f t="shared" si="1189"/>
        <v>0.1898549535371801</v>
      </c>
      <c r="R533" s="473">
        <f t="shared" si="1190"/>
        <v>109.89234317169779</v>
      </c>
      <c r="S533" s="475">
        <f t="shared" si="1191"/>
        <v>106.74447094113967</v>
      </c>
      <c r="T533" s="475">
        <f t="shared" si="1192"/>
        <v>110.08219812523497</v>
      </c>
      <c r="U533" s="475">
        <f t="shared" si="1193"/>
        <v>-1.4530643110909676</v>
      </c>
      <c r="V533" s="475">
        <f t="shared" si="1194"/>
        <v>-1.5393526997703224</v>
      </c>
      <c r="W533" s="472">
        <f t="shared" si="1195"/>
        <v>-5.1750480571021855</v>
      </c>
      <c r="X533" s="477">
        <f t="shared" si="1196"/>
        <v>64.408493427704755</v>
      </c>
      <c r="Y533" s="478">
        <f t="shared" ref="Y533:AA533" si="1215">H533*$E533/1000</f>
        <v>1.3319906737500531</v>
      </c>
      <c r="Z533" s="478">
        <f t="shared" si="1215"/>
        <v>1.7755281860091481</v>
      </c>
      <c r="AA533" s="478">
        <f t="shared" si="1215"/>
        <v>2.6384907294201176</v>
      </c>
      <c r="AB533" s="478">
        <f t="shared" ref="AB533:AF533" si="1216">L533*$E533/1000</f>
        <v>1.0252248968486539</v>
      </c>
      <c r="AC533" s="478">
        <f t="shared" si="1216"/>
        <v>1.9421698529574098</v>
      </c>
      <c r="AD533" s="478">
        <f t="shared" si="1216"/>
        <v>5.7231486734663425E-2</v>
      </c>
      <c r="AE533" s="478">
        <f t="shared" si="1216"/>
        <v>0.27413229561381747</v>
      </c>
      <c r="AF533" s="478">
        <f t="shared" si="1216"/>
        <v>0.71164500624635463</v>
      </c>
      <c r="AG533" s="479">
        <f t="shared" si="1199"/>
        <v>1.8790697147951432</v>
      </c>
      <c r="AH533" s="480"/>
      <c r="AI533" s="459">
        <f t="shared" si="1200"/>
        <v>216.63681411283744</v>
      </c>
      <c r="AJ533" s="301"/>
      <c r="AK533" s="301"/>
    </row>
    <row r="534" spans="1:37" ht="12.75" hidden="1" customHeight="1">
      <c r="A534" s="447">
        <v>531</v>
      </c>
      <c r="B534" s="460">
        <v>2</v>
      </c>
      <c r="C534" s="483">
        <v>22</v>
      </c>
      <c r="D534" s="472">
        <f>測定日数!M26</f>
        <v>28</v>
      </c>
      <c r="E534" s="473">
        <f>mm!M26</f>
        <v>135.6</v>
      </c>
      <c r="F534" s="474">
        <f>pH!M26</f>
        <v>4.6500000000000004</v>
      </c>
      <c r="G534" s="474">
        <f>EC!M26</f>
        <v>4.9800000000000004</v>
      </c>
      <c r="H534" s="475">
        <f>'SO4'!M26</f>
        <v>47.8</v>
      </c>
      <c r="I534" s="475">
        <f>'NO3'!M26</f>
        <v>34.5</v>
      </c>
      <c r="J534" s="475">
        <f>Cl!M26</f>
        <v>201</v>
      </c>
      <c r="K534" s="475">
        <f>H!M26</f>
        <v>22.387211385683386</v>
      </c>
      <c r="L534" s="475">
        <f>'NH4'!M26</f>
        <v>39.200000000000003</v>
      </c>
      <c r="M534" s="475">
        <f>Na!M26</f>
        <v>178.1</v>
      </c>
      <c r="N534" s="475">
        <f>K!M26</f>
        <v>6.7</v>
      </c>
      <c r="O534" s="475">
        <f>Mg!M26</f>
        <v>22.3</v>
      </c>
      <c r="P534" s="472">
        <f>Ca!M26</f>
        <v>25.6</v>
      </c>
      <c r="Q534" s="476">
        <f t="shared" si="1189"/>
        <v>0.24741252705614147</v>
      </c>
      <c r="R534" s="473">
        <f t="shared" si="1190"/>
        <v>331.1</v>
      </c>
      <c r="S534" s="475">
        <f t="shared" si="1191"/>
        <v>342.18721138568344</v>
      </c>
      <c r="T534" s="475">
        <f t="shared" si="1192"/>
        <v>331.34741252705618</v>
      </c>
      <c r="U534" s="475">
        <f t="shared" si="1193"/>
        <v>1.6467283498323062</v>
      </c>
      <c r="V534" s="475">
        <f t="shared" si="1194"/>
        <v>1.6093899962641895</v>
      </c>
      <c r="W534" s="472">
        <f t="shared" si="1195"/>
        <v>1.2054304555013662</v>
      </c>
      <c r="X534" s="477">
        <f t="shared" si="1196"/>
        <v>135.6</v>
      </c>
      <c r="Y534" s="478">
        <f t="shared" ref="Y534:AA534" si="1217">H534*$E534/1000</f>
        <v>6.481679999999999</v>
      </c>
      <c r="Z534" s="478">
        <f t="shared" si="1217"/>
        <v>4.6781999999999995</v>
      </c>
      <c r="AA534" s="478">
        <f t="shared" si="1217"/>
        <v>27.255599999999998</v>
      </c>
      <c r="AB534" s="478">
        <f t="shared" ref="AB534:AF534" si="1218">L534*$E534/1000</f>
        <v>5.3155200000000002</v>
      </c>
      <c r="AC534" s="478">
        <f t="shared" si="1218"/>
        <v>24.150359999999996</v>
      </c>
      <c r="AD534" s="478">
        <f t="shared" si="1218"/>
        <v>0.90851999999999999</v>
      </c>
      <c r="AE534" s="478">
        <f t="shared" si="1218"/>
        <v>3.0238800000000001</v>
      </c>
      <c r="AF534" s="478">
        <f t="shared" si="1218"/>
        <v>3.4713600000000002</v>
      </c>
      <c r="AG534" s="479">
        <f t="shared" si="1199"/>
        <v>3.0357058638986669</v>
      </c>
      <c r="AH534" s="480"/>
      <c r="AI534" s="459">
        <f t="shared" si="1200"/>
        <v>673.28721138568346</v>
      </c>
      <c r="AJ534" s="301"/>
      <c r="AK534" s="301"/>
    </row>
    <row r="535" spans="1:37" ht="12.75" hidden="1" customHeight="1">
      <c r="A535" s="447">
        <v>532</v>
      </c>
      <c r="B535" s="460">
        <v>2</v>
      </c>
      <c r="C535" s="483">
        <v>23</v>
      </c>
      <c r="D535" s="472">
        <f>測定日数!M27</f>
        <v>28</v>
      </c>
      <c r="E535" s="473">
        <f>mm!M27</f>
        <v>132.89437748173259</v>
      </c>
      <c r="F535" s="474">
        <f>pH!M27</f>
        <v>4.3831266041277335</v>
      </c>
      <c r="G535" s="474">
        <f>EC!M27</f>
        <v>6.8866107784431154</v>
      </c>
      <c r="H535" s="475">
        <f>'SO4'!M27</f>
        <v>55.287675741583662</v>
      </c>
      <c r="I535" s="475">
        <f>'NO3'!M27</f>
        <v>36.440520024295871</v>
      </c>
      <c r="J535" s="475">
        <f>Cl!M27</f>
        <v>287.68933219597477</v>
      </c>
      <c r="K535" s="475">
        <f>H!M27</f>
        <v>41.387900455830994</v>
      </c>
      <c r="L535" s="475">
        <f>'NH4'!M27</f>
        <v>35.274904735982588</v>
      </c>
      <c r="M535" s="475">
        <f>Na!M27</f>
        <v>264.7430671497371</v>
      </c>
      <c r="N535" s="475">
        <f>K!M27</f>
        <v>6.472885431183669</v>
      </c>
      <c r="O535" s="475">
        <f>Mg!M27</f>
        <v>28.350213153939041</v>
      </c>
      <c r="P535" s="472">
        <f>Ca!M27</f>
        <v>18.07253755961132</v>
      </c>
      <c r="Q535" s="476">
        <f t="shared" si="1189"/>
        <v>0.13382840109473576</v>
      </c>
      <c r="R535" s="473">
        <f t="shared" si="1190"/>
        <v>434.70520370343797</v>
      </c>
      <c r="S535" s="475">
        <f t="shared" si="1191"/>
        <v>440.72425919983499</v>
      </c>
      <c r="T535" s="475">
        <f t="shared" si="1192"/>
        <v>434.83903210453269</v>
      </c>
      <c r="U535" s="475">
        <f t="shared" si="1193"/>
        <v>0.68755459479687031</v>
      </c>
      <c r="V535" s="475">
        <f t="shared" si="1194"/>
        <v>0.67216466859121049</v>
      </c>
      <c r="W535" s="472">
        <f t="shared" si="1195"/>
        <v>0.3798428854268146</v>
      </c>
      <c r="X535" s="477">
        <f t="shared" si="1196"/>
        <v>132.89437748173259</v>
      </c>
      <c r="Y535" s="478">
        <f t="shared" ref="Y535:AA535" si="1219">H535*$E535/1000</f>
        <v>7.3474212500896492</v>
      </c>
      <c r="Z535" s="478">
        <f t="shared" si="1219"/>
        <v>4.842740223739411</v>
      </c>
      <c r="AA535" s="478">
        <f t="shared" si="1219"/>
        <v>38.232294710319437</v>
      </c>
      <c r="AB535" s="478">
        <f t="shared" ref="AB535:AF535" si="1220">L535*$E535/1000</f>
        <v>4.6878365056158264</v>
      </c>
      <c r="AC535" s="478">
        <f t="shared" si="1220"/>
        <v>35.182865101468842</v>
      </c>
      <c r="AD535" s="478">
        <f t="shared" si="1220"/>
        <v>0.86021007988772991</v>
      </c>
      <c r="AE535" s="478">
        <f t="shared" si="1220"/>
        <v>3.7675839285671553</v>
      </c>
      <c r="AF535" s="478">
        <f t="shared" si="1220"/>
        <v>2.401738628499777</v>
      </c>
      <c r="AG535" s="479">
        <f t="shared" si="1199"/>
        <v>5.5002192663535761</v>
      </c>
      <c r="AH535" s="480"/>
      <c r="AI535" s="459">
        <f t="shared" si="1200"/>
        <v>875.42946290327291</v>
      </c>
      <c r="AJ535" s="301"/>
      <c r="AK535" s="301"/>
    </row>
    <row r="536" spans="1:37" ht="12.75" hidden="1" customHeight="1">
      <c r="A536" s="447">
        <v>533</v>
      </c>
      <c r="B536" s="460">
        <v>2</v>
      </c>
      <c r="C536" s="483">
        <v>24</v>
      </c>
      <c r="D536" s="472">
        <f>測定日数!M28</f>
        <v>28</v>
      </c>
      <c r="E536" s="473">
        <f>mm!M28</f>
        <v>133.67281985996181</v>
      </c>
      <c r="F536" s="474">
        <f>pH!M28</f>
        <v>4.4917102691513593</v>
      </c>
      <c r="G536" s="474">
        <f>EC!M28</f>
        <v>6.972333333333335</v>
      </c>
      <c r="H536" s="475">
        <f>'SO4'!M28</f>
        <v>56.44240207013474</v>
      </c>
      <c r="I536" s="475">
        <f>'NO3'!M28</f>
        <v>39.388808256732794</v>
      </c>
      <c r="J536" s="475">
        <f>Cl!M28</f>
        <v>315.17361810732751</v>
      </c>
      <c r="K536" s="475">
        <f>H!M28</f>
        <v>32.232183796381904</v>
      </c>
      <c r="L536" s="475">
        <f>'NH4'!M28</f>
        <v>32.313113715552745</v>
      </c>
      <c r="M536" s="475">
        <f>Na!M28</f>
        <v>288.88232979142077</v>
      </c>
      <c r="N536" s="475">
        <f>K!M28</f>
        <v>6.6301303129947637</v>
      </c>
      <c r="O536" s="475">
        <f>Mg!M28</f>
        <v>31.968449931412895</v>
      </c>
      <c r="P536" s="472">
        <f>Ca!M28</f>
        <v>24.467137154262904</v>
      </c>
      <c r="Q536" s="476">
        <f t="shared" si="1189"/>
        <v>0.1718430428934726</v>
      </c>
      <c r="R536" s="473">
        <f t="shared" si="1190"/>
        <v>467.44723050432975</v>
      </c>
      <c r="S536" s="475">
        <f t="shared" si="1191"/>
        <v>472.9289317877018</v>
      </c>
      <c r="T536" s="475">
        <f t="shared" si="1192"/>
        <v>467.61907354722325</v>
      </c>
      <c r="U536" s="475">
        <f t="shared" si="1193"/>
        <v>0.58292643977822545</v>
      </c>
      <c r="V536" s="475">
        <f t="shared" si="1194"/>
        <v>0.56454941272112202</v>
      </c>
      <c r="W536" s="472">
        <f t="shared" si="1195"/>
        <v>0.79150426196613133</v>
      </c>
      <c r="X536" s="477">
        <f t="shared" si="1196"/>
        <v>133.67281985996181</v>
      </c>
      <c r="Y536" s="478">
        <f t="shared" ref="Y536:AA536" si="1221">H536*$E536/1000</f>
        <v>7.5448150443846558</v>
      </c>
      <c r="Z536" s="478">
        <f t="shared" si="1221"/>
        <v>5.2652130706008196</v>
      </c>
      <c r="AA536" s="478">
        <f t="shared" si="1221"/>
        <v>42.130146277873187</v>
      </c>
      <c r="AB536" s="478">
        <f t="shared" ref="AB536:AF536" si="1222">L536*$E536/1000</f>
        <v>4.319385028813544</v>
      </c>
      <c r="AC536" s="478">
        <f t="shared" si="1222"/>
        <v>38.615715630934666</v>
      </c>
      <c r="AD536" s="478">
        <f t="shared" si="1222"/>
        <v>0.88626821497702124</v>
      </c>
      <c r="AE536" s="478">
        <f t="shared" si="1222"/>
        <v>4.2733128488839638</v>
      </c>
      <c r="AF536" s="478">
        <f t="shared" si="1222"/>
        <v>3.2705912173107636</v>
      </c>
      <c r="AG536" s="479">
        <f t="shared" si="1199"/>
        <v>4.3085668983069381</v>
      </c>
      <c r="AH536" s="480"/>
      <c r="AI536" s="459">
        <f t="shared" si="1200"/>
        <v>940.37616229203149</v>
      </c>
      <c r="AJ536" s="301"/>
      <c r="AK536" s="301"/>
    </row>
    <row r="537" spans="1:37" ht="12.75" hidden="1" customHeight="1">
      <c r="A537" s="447">
        <v>534</v>
      </c>
      <c r="B537" s="460">
        <v>2</v>
      </c>
      <c r="C537" s="483">
        <v>25</v>
      </c>
      <c r="D537" s="472">
        <f>測定日数!M29</f>
        <v>28</v>
      </c>
      <c r="E537" s="473">
        <f>mm!M29</f>
        <v>115.28662420382165</v>
      </c>
      <c r="F537" s="474">
        <f>pH!M29</f>
        <v>4.26</v>
      </c>
      <c r="G537" s="474">
        <f>EC!M29</f>
        <v>6.63</v>
      </c>
      <c r="H537" s="475">
        <f>'SO4'!M29</f>
        <v>115.7</v>
      </c>
      <c r="I537" s="475">
        <f>'NO3'!M29</f>
        <v>47.5</v>
      </c>
      <c r="J537" s="475">
        <f>Cl!M29</f>
        <v>261</v>
      </c>
      <c r="K537" s="475">
        <f>H!M29</f>
        <v>54.95408738576252</v>
      </c>
      <c r="L537" s="475">
        <f>'NH4'!M29</f>
        <v>43.6</v>
      </c>
      <c r="M537" s="475">
        <f>Na!M29</f>
        <v>245.1</v>
      </c>
      <c r="N537" s="475">
        <f>K!M29</f>
        <v>7.4</v>
      </c>
      <c r="O537" s="475">
        <f>Mg!M29</f>
        <v>64.599999999999994</v>
      </c>
      <c r="P537" s="472">
        <f>Ca!M29</f>
        <v>64.400000000000006</v>
      </c>
      <c r="Q537" s="476">
        <f t="shared" si="1189"/>
        <v>0.10079098400434833</v>
      </c>
      <c r="R537" s="473">
        <f t="shared" si="1190"/>
        <v>539.9</v>
      </c>
      <c r="S537" s="475">
        <f t="shared" si="1191"/>
        <v>609.0540873857625</v>
      </c>
      <c r="T537" s="475">
        <f t="shared" si="1192"/>
        <v>540.00079098400431</v>
      </c>
      <c r="U537" s="475">
        <f t="shared" si="1193"/>
        <v>6.0188730032816338</v>
      </c>
      <c r="V537" s="475">
        <f t="shared" si="1194"/>
        <v>6.0095734069488698</v>
      </c>
      <c r="W537" s="472">
        <f t="shared" si="1195"/>
        <v>16.052892794025361</v>
      </c>
      <c r="X537" s="477">
        <f t="shared" si="1196"/>
        <v>115.28662420382165</v>
      </c>
      <c r="Y537" s="478">
        <f t="shared" ref="Y537:AA537" si="1223">H537*$E537/1000</f>
        <v>13.338662420382164</v>
      </c>
      <c r="Z537" s="478">
        <f t="shared" si="1223"/>
        <v>5.4761146496815281</v>
      </c>
      <c r="AA537" s="478">
        <f t="shared" si="1223"/>
        <v>30.089808917197448</v>
      </c>
      <c r="AB537" s="478">
        <f t="shared" ref="AB537:AF537" si="1224">L537*$E537/1000</f>
        <v>5.0264968152866238</v>
      </c>
      <c r="AC537" s="478">
        <f t="shared" si="1224"/>
        <v>28.256751592356686</v>
      </c>
      <c r="AD537" s="478">
        <f t="shared" si="1224"/>
        <v>0.8531210191082802</v>
      </c>
      <c r="AE537" s="478">
        <f t="shared" si="1224"/>
        <v>7.4475159235668782</v>
      </c>
      <c r="AF537" s="478">
        <f t="shared" si="1224"/>
        <v>7.4244585987261145</v>
      </c>
      <c r="AG537" s="479">
        <f t="shared" si="1199"/>
        <v>6.3354712209063795</v>
      </c>
      <c r="AH537" s="480"/>
      <c r="AI537" s="459">
        <f t="shared" si="1200"/>
        <v>1148.9540873857625</v>
      </c>
      <c r="AJ537" s="301"/>
      <c r="AK537" s="301"/>
    </row>
    <row r="538" spans="1:37" ht="12.75" hidden="1" customHeight="1">
      <c r="A538" s="447">
        <v>535</v>
      </c>
      <c r="B538" s="460">
        <v>2</v>
      </c>
      <c r="C538" s="483">
        <v>26</v>
      </c>
      <c r="D538" s="472">
        <f>測定日数!M30</f>
        <v>28</v>
      </c>
      <c r="E538" s="473">
        <f>mm!M30</f>
        <v>41.979630808402291</v>
      </c>
      <c r="F538" s="474">
        <f>pH!M30</f>
        <v>4.5999999999999996</v>
      </c>
      <c r="G538" s="474">
        <f>EC!M30</f>
        <v>2.5</v>
      </c>
      <c r="H538" s="475">
        <f>'SO4'!M30</f>
        <v>22.5</v>
      </c>
      <c r="I538" s="475">
        <f>'NO3'!M30</f>
        <v>42.4</v>
      </c>
      <c r="J538" s="475">
        <f>Cl!M30</f>
        <v>25.8</v>
      </c>
      <c r="K538" s="475">
        <f>H!M30</f>
        <v>25.118864315095834</v>
      </c>
      <c r="L538" s="475">
        <f>'NH4'!M30</f>
        <v>22.2</v>
      </c>
      <c r="M538" s="475">
        <f>Na!M30</f>
        <v>27.6</v>
      </c>
      <c r="N538" s="475">
        <f>K!M30</f>
        <v>4.8</v>
      </c>
      <c r="O538" s="475">
        <f>Mg!M30</f>
        <v>4.8</v>
      </c>
      <c r="P538" s="472">
        <f>Ca!M30</f>
        <v>13.6</v>
      </c>
      <c r="Q538" s="476">
        <f t="shared" si="1189"/>
        <v>0.22050664684482638</v>
      </c>
      <c r="R538" s="473">
        <f t="shared" si="1190"/>
        <v>113.2</v>
      </c>
      <c r="S538" s="475">
        <f t="shared" si="1191"/>
        <v>116.51886431509583</v>
      </c>
      <c r="T538" s="475">
        <f t="shared" si="1192"/>
        <v>113.42050664684483</v>
      </c>
      <c r="U538" s="475">
        <f t="shared" si="1193"/>
        <v>1.4447504452849262</v>
      </c>
      <c r="V538" s="475">
        <f t="shared" si="1194"/>
        <v>1.3474672281172044</v>
      </c>
      <c r="W538" s="472">
        <f t="shared" si="1195"/>
        <v>-4.406569360671325</v>
      </c>
      <c r="X538" s="477">
        <f t="shared" si="1196"/>
        <v>41.979630808402291</v>
      </c>
      <c r="Y538" s="478">
        <f t="shared" ref="Y538:AA538" si="1225">H538*$E538/1000</f>
        <v>0.94454169318905157</v>
      </c>
      <c r="Z538" s="478">
        <f t="shared" si="1225"/>
        <v>1.7799363462762572</v>
      </c>
      <c r="AA538" s="478">
        <f t="shared" si="1225"/>
        <v>1.0830744748567791</v>
      </c>
      <c r="AB538" s="478">
        <f t="shared" ref="AB538:AF538" si="1226">L538*$E538/1000</f>
        <v>0.93194780394653087</v>
      </c>
      <c r="AC538" s="478">
        <f t="shared" si="1226"/>
        <v>1.1586378103119033</v>
      </c>
      <c r="AD538" s="478">
        <f t="shared" si="1226"/>
        <v>0.20150222788033098</v>
      </c>
      <c r="AE538" s="478">
        <f t="shared" si="1226"/>
        <v>0.20150222788033098</v>
      </c>
      <c r="AF538" s="478">
        <f t="shared" si="1226"/>
        <v>0.57092297899427114</v>
      </c>
      <c r="AG538" s="479">
        <f t="shared" si="1199"/>
        <v>1.054480650274074</v>
      </c>
      <c r="AH538" s="480"/>
      <c r="AI538" s="459">
        <f t="shared" si="1200"/>
        <v>229.71886431509583</v>
      </c>
      <c r="AJ538" s="301"/>
      <c r="AK538" s="301"/>
    </row>
    <row r="539" spans="1:37" ht="12.75" hidden="1" customHeight="1">
      <c r="A539" s="447">
        <v>536</v>
      </c>
      <c r="B539" s="460">
        <v>2</v>
      </c>
      <c r="C539" s="483">
        <v>27</v>
      </c>
      <c r="D539" s="472">
        <f>測定日数!M31</f>
        <v>28</v>
      </c>
      <c r="E539" s="473">
        <f>mm!M31</f>
        <v>28.789808917197455</v>
      </c>
      <c r="F539" s="474">
        <f>pH!M31</f>
        <v>4.5630894287621722</v>
      </c>
      <c r="G539" s="474">
        <f>EC!M31</f>
        <v>2.2826991150442479</v>
      </c>
      <c r="H539" s="475">
        <f>'SO4'!M31</f>
        <v>28.143584070796461</v>
      </c>
      <c r="I539" s="475">
        <f>'NO3'!M31</f>
        <v>38.079314159292032</v>
      </c>
      <c r="J539" s="475">
        <f>Cl!M31</f>
        <v>20.101548672566373</v>
      </c>
      <c r="K539" s="475">
        <f>H!M31</f>
        <v>27.347055450473885</v>
      </c>
      <c r="L539" s="475">
        <f>'NH4'!M31</f>
        <v>30.133296460176986</v>
      </c>
      <c r="M539" s="475">
        <f>Na!M31</f>
        <v>17.174225663716811</v>
      </c>
      <c r="N539" s="475">
        <f>K!M31</f>
        <v>2.1512168141592922</v>
      </c>
      <c r="O539" s="475">
        <f>Mg!M31</f>
        <v>3.4438053097345129</v>
      </c>
      <c r="P539" s="472">
        <f>Ca!M31</f>
        <v>17.17986725663717</v>
      </c>
      <c r="Q539" s="476">
        <f t="shared" si="1189"/>
        <v>0.20254014377171156</v>
      </c>
      <c r="R539" s="473">
        <f t="shared" si="1190"/>
        <v>114.46803097345133</v>
      </c>
      <c r="S539" s="475">
        <f t="shared" si="1191"/>
        <v>118.05313952127034</v>
      </c>
      <c r="T539" s="475">
        <f t="shared" si="1192"/>
        <v>114.67057111722305</v>
      </c>
      <c r="U539" s="475">
        <f t="shared" si="1193"/>
        <v>1.5418417773277069</v>
      </c>
      <c r="V539" s="475">
        <f t="shared" si="1194"/>
        <v>1.4534696077021905</v>
      </c>
      <c r="W539" s="472">
        <f t="shared" si="1195"/>
        <v>2.458783380055106</v>
      </c>
      <c r="X539" s="477">
        <f t="shared" si="1196"/>
        <v>28.789808917197455</v>
      </c>
      <c r="Y539" s="478">
        <f t="shared" ref="Y539:AA539" si="1227">H539*$E539/1000</f>
        <v>0.8102484076433123</v>
      </c>
      <c r="Z539" s="478">
        <f t="shared" si="1227"/>
        <v>1.0962961783439491</v>
      </c>
      <c r="AA539" s="478">
        <f t="shared" si="1227"/>
        <v>0.57871974522293002</v>
      </c>
      <c r="AB539" s="478">
        <f t="shared" ref="AB539:AF539" si="1228">L539*$E539/1000</f>
        <v>0.86753184713375786</v>
      </c>
      <c r="AC539" s="478">
        <f t="shared" si="1228"/>
        <v>0.49444267515923562</v>
      </c>
      <c r="AD539" s="478">
        <f t="shared" si="1228"/>
        <v>6.1933121019108292E-2</v>
      </c>
      <c r="AE539" s="478">
        <f t="shared" si="1228"/>
        <v>9.914649681528663E-2</v>
      </c>
      <c r="AF539" s="478">
        <f t="shared" si="1228"/>
        <v>0.49460509554140142</v>
      </c>
      <c r="AG539" s="479">
        <f t="shared" si="1199"/>
        <v>0.78731650086714622</v>
      </c>
      <c r="AH539" s="480"/>
      <c r="AI539" s="459">
        <f t="shared" si="1200"/>
        <v>232.52117049472167</v>
      </c>
      <c r="AJ539" s="301"/>
      <c r="AK539" s="301"/>
    </row>
    <row r="540" spans="1:37" ht="12.75" hidden="1" customHeight="1">
      <c r="A540" s="447">
        <v>537</v>
      </c>
      <c r="B540" s="460">
        <v>2</v>
      </c>
      <c r="C540" s="483">
        <v>28</v>
      </c>
      <c r="D540" s="472">
        <f>測定日数!M32</f>
        <v>28</v>
      </c>
      <c r="E540" s="473">
        <f>mm!M32</f>
        <v>25.732484076433121</v>
      </c>
      <c r="F540" s="474">
        <f>pH!M32</f>
        <v>4.41</v>
      </c>
      <c r="G540" s="474">
        <f>EC!M32</f>
        <v>3.38</v>
      </c>
      <c r="H540" s="475">
        <f>'SO4'!M32</f>
        <v>45.244999999999997</v>
      </c>
      <c r="I540" s="475">
        <f>'NO3'!M32</f>
        <v>45.97</v>
      </c>
      <c r="J540" s="475">
        <f>Cl!M32</f>
        <v>22.23</v>
      </c>
      <c r="K540" s="475">
        <f>H!M32</f>
        <v>38.904514499428053</v>
      </c>
      <c r="L540" s="475">
        <f>'NH4'!M32</f>
        <v>49.33</v>
      </c>
      <c r="M540" s="475">
        <f>Na!M32</f>
        <v>25.24</v>
      </c>
      <c r="N540" s="475">
        <f>K!M32</f>
        <v>3.97</v>
      </c>
      <c r="O540" s="475">
        <f>Mg!M32</f>
        <v>6.6950000000000003</v>
      </c>
      <c r="P540" s="472">
        <f>Ca!M32</f>
        <v>33.015000000000001</v>
      </c>
      <c r="Q540" s="476">
        <f t="shared" si="1189"/>
        <v>0.1423710490656136</v>
      </c>
      <c r="R540" s="473">
        <f t="shared" si="1190"/>
        <v>158.69</v>
      </c>
      <c r="S540" s="475">
        <f t="shared" si="1191"/>
        <v>196.86451449942803</v>
      </c>
      <c r="T540" s="475">
        <f t="shared" si="1192"/>
        <v>158.83237104906561</v>
      </c>
      <c r="U540" s="475">
        <f t="shared" si="1193"/>
        <v>10.736613639450622</v>
      </c>
      <c r="V540" s="475">
        <f t="shared" si="1194"/>
        <v>10.692290260488472</v>
      </c>
      <c r="W540" s="472">
        <f t="shared" si="1195"/>
        <v>2.6938652397278844</v>
      </c>
      <c r="X540" s="477">
        <f t="shared" si="1196"/>
        <v>25.732484076433121</v>
      </c>
      <c r="Y540" s="478">
        <f t="shared" ref="Y540:AA540" si="1229">H540*$E540/1000</f>
        <v>1.1642662420382164</v>
      </c>
      <c r="Z540" s="478">
        <f t="shared" si="1229"/>
        <v>1.1829222929936305</v>
      </c>
      <c r="AA540" s="478">
        <f t="shared" si="1229"/>
        <v>0.5720331210191083</v>
      </c>
      <c r="AB540" s="478">
        <f t="shared" ref="AB540:AF540" si="1230">L540*$E540/1000</f>
        <v>1.269383439490446</v>
      </c>
      <c r="AC540" s="478">
        <f t="shared" si="1230"/>
        <v>0.64948789808917196</v>
      </c>
      <c r="AD540" s="478">
        <f t="shared" si="1230"/>
        <v>0.10215796178343949</v>
      </c>
      <c r="AE540" s="478">
        <f t="shared" si="1230"/>
        <v>0.17227898089171975</v>
      </c>
      <c r="AF540" s="478">
        <f t="shared" si="1230"/>
        <v>0.84955796178343956</v>
      </c>
      <c r="AG540" s="479">
        <f t="shared" si="1199"/>
        <v>1.0011097998578937</v>
      </c>
      <c r="AH540" s="480"/>
      <c r="AI540" s="459">
        <f t="shared" si="1200"/>
        <v>355.55451449942802</v>
      </c>
      <c r="AJ540" s="301"/>
      <c r="AK540" s="301"/>
    </row>
    <row r="541" spans="1:37" ht="12.75" hidden="1" customHeight="1">
      <c r="A541" s="447">
        <v>538</v>
      </c>
      <c r="B541" s="460">
        <v>2</v>
      </c>
      <c r="C541" s="483">
        <v>29</v>
      </c>
      <c r="D541" s="472">
        <f>測定日数!M33</f>
        <v>28</v>
      </c>
      <c r="E541" s="473">
        <f>mm!M33</f>
        <v>27.868852459016392</v>
      </c>
      <c r="F541" s="474">
        <f>pH!M33</f>
        <v>4.4663100572017322</v>
      </c>
      <c r="G541" s="474">
        <f>EC!M33</f>
        <v>2.8389273356401388</v>
      </c>
      <c r="H541" s="475">
        <f>'SO4'!M33</f>
        <v>30.911874158224691</v>
      </c>
      <c r="I541" s="475">
        <f>'NO3'!M33</f>
        <v>39.663560832057541</v>
      </c>
      <c r="J541" s="475">
        <f>Cl!M33</f>
        <v>19.303738585003615</v>
      </c>
      <c r="K541" s="475">
        <f>H!M33</f>
        <v>34.173537920616702</v>
      </c>
      <c r="L541" s="475">
        <f>'NH4'!M33</f>
        <v>26.303974542263468</v>
      </c>
      <c r="M541" s="475">
        <f>Na!M33</f>
        <v>12.536452209534101</v>
      </c>
      <c r="N541" s="475">
        <f>K!M33</f>
        <v>1.6858324289664217</v>
      </c>
      <c r="O541" s="475">
        <f>Mg!M33</f>
        <v>3.66499566385346</v>
      </c>
      <c r="P541" s="472">
        <f>Ca!M33</f>
        <v>16.67312148974467</v>
      </c>
      <c r="Q541" s="476">
        <f t="shared" si="1189"/>
        <v>0.16208086372381053</v>
      </c>
      <c r="R541" s="473">
        <f t="shared" si="1190"/>
        <v>120.79104773351054</v>
      </c>
      <c r="S541" s="475">
        <f t="shared" si="1191"/>
        <v>115.37603140857696</v>
      </c>
      <c r="T541" s="475">
        <f t="shared" si="1192"/>
        <v>120.95312859723435</v>
      </c>
      <c r="U541" s="475">
        <f t="shared" si="1193"/>
        <v>-2.2928751732055277</v>
      </c>
      <c r="V541" s="475">
        <f t="shared" si="1194"/>
        <v>-2.3598853347256217</v>
      </c>
      <c r="W541" s="472">
        <f t="shared" si="1195"/>
        <v>-3.8671214681995218</v>
      </c>
      <c r="X541" s="477">
        <f t="shared" si="1196"/>
        <v>27.868852459016392</v>
      </c>
      <c r="Y541" s="478">
        <f t="shared" ref="Y541:AA541" si="1231">H541*$E541/1000</f>
        <v>0.86147846014724538</v>
      </c>
      <c r="Z541" s="478">
        <f t="shared" si="1231"/>
        <v>1.105377924827833</v>
      </c>
      <c r="AA541" s="478">
        <f t="shared" si="1231"/>
        <v>0.53797304253288758</v>
      </c>
      <c r="AB541" s="478">
        <f t="shared" ref="AB541:AF541" si="1232">L541*$E541/1000</f>
        <v>0.73306158560406376</v>
      </c>
      <c r="AC541" s="478">
        <f t="shared" si="1232"/>
        <v>0.34937653698701593</v>
      </c>
      <c r="AD541" s="478">
        <f t="shared" si="1232"/>
        <v>4.6982215233490436E-2</v>
      </c>
      <c r="AE541" s="478">
        <f t="shared" si="1232"/>
        <v>0.1021392234188669</v>
      </c>
      <c r="AF541" s="478">
        <f t="shared" si="1232"/>
        <v>0.46466076282894975</v>
      </c>
      <c r="AG541" s="479">
        <f t="shared" si="1199"/>
        <v>0.9523772863122687</v>
      </c>
      <c r="AH541" s="480"/>
      <c r="AI541" s="459">
        <f t="shared" si="1200"/>
        <v>236.16707914208752</v>
      </c>
      <c r="AJ541" s="301"/>
      <c r="AK541" s="301"/>
    </row>
    <row r="542" spans="1:37" ht="12.75" hidden="1" customHeight="1">
      <c r="A542" s="447">
        <v>539</v>
      </c>
      <c r="B542" s="460">
        <v>2</v>
      </c>
      <c r="C542" s="483">
        <v>30</v>
      </c>
      <c r="D542" s="472">
        <f>測定日数!M34</f>
        <v>28</v>
      </c>
      <c r="E542" s="473">
        <f>mm!M34</f>
        <v>66.401273885350321</v>
      </c>
      <c r="F542" s="474">
        <f>pH!M34</f>
        <v>4.34</v>
      </c>
      <c r="G542" s="474">
        <f>EC!M34</f>
        <v>3.71</v>
      </c>
      <c r="H542" s="475">
        <f>'SO4'!M34</f>
        <v>40.51</v>
      </c>
      <c r="I542" s="475">
        <f>'NO3'!M34</f>
        <v>43.15</v>
      </c>
      <c r="J542" s="475">
        <f>Cl!M34</f>
        <v>16.68</v>
      </c>
      <c r="K542" s="475">
        <f>H!M34</f>
        <v>45.70881896148753</v>
      </c>
      <c r="L542" s="475">
        <f>'NH4'!M34</f>
        <v>39.54</v>
      </c>
      <c r="M542" s="475">
        <f>Na!M34</f>
        <v>14.58</v>
      </c>
      <c r="N542" s="475">
        <f>K!M34</f>
        <v>2.23</v>
      </c>
      <c r="O542" s="475">
        <f>Mg!M34</f>
        <v>3.1</v>
      </c>
      <c r="P542" s="472">
        <f>Ca!M34</f>
        <v>12.93</v>
      </c>
      <c r="Q542" s="476">
        <f t="shared" si="1189"/>
        <v>0.12117741539852057</v>
      </c>
      <c r="R542" s="473">
        <f t="shared" si="1190"/>
        <v>140.85</v>
      </c>
      <c r="S542" s="475">
        <f t="shared" si="1191"/>
        <v>134.11881896148753</v>
      </c>
      <c r="T542" s="475">
        <f t="shared" si="1192"/>
        <v>140.97117741539853</v>
      </c>
      <c r="U542" s="475">
        <f t="shared" si="1193"/>
        <v>-2.4479797614635128</v>
      </c>
      <c r="V542" s="475">
        <f t="shared" si="1194"/>
        <v>-2.4909515228328938</v>
      </c>
      <c r="W542" s="472">
        <f t="shared" si="1195"/>
        <v>-6.6071674294206737</v>
      </c>
      <c r="X542" s="477">
        <f t="shared" si="1196"/>
        <v>66.401273885350321</v>
      </c>
      <c r="Y542" s="478">
        <f t="shared" ref="Y542:AA542" si="1233">H542*$E542/1000</f>
        <v>2.6899156050955413</v>
      </c>
      <c r="Z542" s="478">
        <f t="shared" si="1233"/>
        <v>2.8652149681528662</v>
      </c>
      <c r="AA542" s="478">
        <f t="shared" si="1233"/>
        <v>1.1075732484076435</v>
      </c>
      <c r="AB542" s="478">
        <f t="shared" ref="AB542:AF542" si="1234">L542*$E542/1000</f>
        <v>2.6255063694267515</v>
      </c>
      <c r="AC542" s="478">
        <f t="shared" si="1234"/>
        <v>0.96813057324840768</v>
      </c>
      <c r="AD542" s="478">
        <f t="shared" si="1234"/>
        <v>0.14807484076433122</v>
      </c>
      <c r="AE542" s="478">
        <f t="shared" si="1234"/>
        <v>0.205843949044586</v>
      </c>
      <c r="AF542" s="478">
        <f t="shared" si="1234"/>
        <v>0.85856847133757963</v>
      </c>
      <c r="AG542" s="479">
        <f t="shared" si="1199"/>
        <v>3.0351238068376274</v>
      </c>
      <c r="AH542" s="480"/>
      <c r="AI542" s="459">
        <f t="shared" si="1200"/>
        <v>274.9688189614875</v>
      </c>
      <c r="AJ542" s="301"/>
      <c r="AK542" s="301"/>
    </row>
    <row r="543" spans="1:37" ht="12.75" hidden="1" customHeight="1">
      <c r="A543" s="447">
        <v>540</v>
      </c>
      <c r="B543" s="460">
        <v>2</v>
      </c>
      <c r="C543" s="483">
        <v>31</v>
      </c>
      <c r="D543" s="472">
        <f>測定日数!M35</f>
        <v>28</v>
      </c>
      <c r="E543" s="473">
        <f>mm!M35</f>
        <v>75.533333333333331</v>
      </c>
      <c r="F543" s="474">
        <f>pH!M35</f>
        <v>4.5999999999999996</v>
      </c>
      <c r="G543" s="474">
        <f>EC!M35</f>
        <v>2.2999999999999998</v>
      </c>
      <c r="H543" s="475">
        <f>'SO4'!M35</f>
        <v>28.1</v>
      </c>
      <c r="I543" s="475">
        <f>'NO3'!M35</f>
        <v>28.3</v>
      </c>
      <c r="J543" s="475">
        <f>Cl!M35</f>
        <v>45.7</v>
      </c>
      <c r="K543" s="475">
        <f>H!M35</f>
        <v>25.118864315095834</v>
      </c>
      <c r="L543" s="475">
        <f>'NH4'!M35</f>
        <v>23.3</v>
      </c>
      <c r="M543" s="475">
        <f>Na!M35</f>
        <v>34.1</v>
      </c>
      <c r="N543" s="475">
        <f>K!M35</f>
        <v>3.5</v>
      </c>
      <c r="O543" s="475">
        <f>Mg!M35</f>
        <v>5.4</v>
      </c>
      <c r="P543" s="472">
        <f>Ca!M35</f>
        <v>15.7</v>
      </c>
      <c r="Q543" s="476">
        <f t="shared" si="1189"/>
        <v>0.22050664684482638</v>
      </c>
      <c r="R543" s="473">
        <f t="shared" si="1190"/>
        <v>130.20000000000002</v>
      </c>
      <c r="S543" s="475">
        <f t="shared" si="1191"/>
        <v>128.21886431509586</v>
      </c>
      <c r="T543" s="475">
        <f t="shared" si="1192"/>
        <v>130.42050664684484</v>
      </c>
      <c r="U543" s="475">
        <f t="shared" si="1193"/>
        <v>-0.76663740867172803</v>
      </c>
      <c r="V543" s="475">
        <f t="shared" si="1194"/>
        <v>-0.85124021279535245</v>
      </c>
      <c r="W543" s="472">
        <f t="shared" si="1195"/>
        <v>4.010677720641211</v>
      </c>
      <c r="X543" s="477">
        <f t="shared" si="1196"/>
        <v>75.533333333333331</v>
      </c>
      <c r="Y543" s="478">
        <f t="shared" ref="Y543:AA543" si="1235">H543*$E543/1000</f>
        <v>2.1224866666666666</v>
      </c>
      <c r="Z543" s="478">
        <f t="shared" si="1235"/>
        <v>2.1375933333333332</v>
      </c>
      <c r="AA543" s="478">
        <f t="shared" si="1235"/>
        <v>3.4518733333333333</v>
      </c>
      <c r="AB543" s="478">
        <f t="shared" ref="AB543:AF543" si="1236">L543*$E543/1000</f>
        <v>1.7599266666666666</v>
      </c>
      <c r="AC543" s="478">
        <f t="shared" si="1236"/>
        <v>2.5756866666666665</v>
      </c>
      <c r="AD543" s="478">
        <f t="shared" si="1236"/>
        <v>0.26436666666666669</v>
      </c>
      <c r="AE543" s="478">
        <f t="shared" si="1236"/>
        <v>0.40788000000000002</v>
      </c>
      <c r="AF543" s="478">
        <f t="shared" si="1236"/>
        <v>1.1858733333333331</v>
      </c>
      <c r="AG543" s="479">
        <f t="shared" si="1199"/>
        <v>1.8973115512669054</v>
      </c>
      <c r="AH543" s="480"/>
      <c r="AI543" s="459">
        <f t="shared" si="1200"/>
        <v>258.4188643150959</v>
      </c>
      <c r="AJ543" s="301"/>
      <c r="AK543" s="301"/>
    </row>
    <row r="544" spans="1:37" ht="12.75" hidden="1" customHeight="1">
      <c r="A544" s="447">
        <v>541</v>
      </c>
      <c r="B544" s="460">
        <v>2</v>
      </c>
      <c r="C544" s="483">
        <v>32</v>
      </c>
      <c r="D544" s="472">
        <f>測定日数!M36</f>
        <v>28</v>
      </c>
      <c r="E544" s="473">
        <f>mm!M36</f>
        <v>55.159235668789812</v>
      </c>
      <c r="F544" s="474">
        <f>pH!M36</f>
        <v>4.2747482669818142</v>
      </c>
      <c r="G544" s="474">
        <f>EC!M36</f>
        <v>3.817090069284065</v>
      </c>
      <c r="H544" s="475">
        <f>'SO4'!M36</f>
        <v>35.062655889145496</v>
      </c>
      <c r="I544" s="475">
        <f>'NO3'!M36</f>
        <v>43.885300230946882</v>
      </c>
      <c r="J544" s="475">
        <f>Cl!M36</f>
        <v>17.68593533487298</v>
      </c>
      <c r="K544" s="475">
        <f>H!M36</f>
        <v>53.119225353588284</v>
      </c>
      <c r="L544" s="475">
        <f>'NH4'!M36</f>
        <v>33.387517321016169</v>
      </c>
      <c r="M544" s="475">
        <f>Na!M36</f>
        <v>14.789168591224016</v>
      </c>
      <c r="N544" s="475">
        <f>K!M36</f>
        <v>1.1815242494226328</v>
      </c>
      <c r="O544" s="475">
        <f>Mg!M36</f>
        <v>3.9685450346420326</v>
      </c>
      <c r="P544" s="472">
        <f>Ca!M36</f>
        <v>24.404110854503465</v>
      </c>
      <c r="Q544" s="476">
        <f t="shared" si="1189"/>
        <v>0.104272539853554</v>
      </c>
      <c r="R544" s="473">
        <f t="shared" si="1190"/>
        <v>131.69654734411085</v>
      </c>
      <c r="S544" s="475">
        <f t="shared" si="1191"/>
        <v>159.22274729354211</v>
      </c>
      <c r="T544" s="475">
        <f t="shared" si="1192"/>
        <v>131.80081988396441</v>
      </c>
      <c r="U544" s="490">
        <f t="shared" si="1193"/>
        <v>9.4617993570058019</v>
      </c>
      <c r="V544" s="475">
        <f t="shared" si="1194"/>
        <v>9.4225796472531087</v>
      </c>
      <c r="W544" s="472">
        <f t="shared" si="1195"/>
        <v>-3.9123511013585981</v>
      </c>
      <c r="X544" s="477">
        <f t="shared" si="1196"/>
        <v>55.159235668789812</v>
      </c>
      <c r="Y544" s="478">
        <f t="shared" ref="Y544:AA544" si="1237">H544*$E544/1000</f>
        <v>1.9340292993630575</v>
      </c>
      <c r="Z544" s="478">
        <f t="shared" si="1237"/>
        <v>2.4206796178343954</v>
      </c>
      <c r="AA544" s="478">
        <f t="shared" si="1237"/>
        <v>0.97554267515923576</v>
      </c>
      <c r="AB544" s="478">
        <f t="shared" ref="AB544:AF544" si="1238">L544*$E544/1000</f>
        <v>1.8416299363057329</v>
      </c>
      <c r="AC544" s="478">
        <f t="shared" si="1238"/>
        <v>0.81575923566878961</v>
      </c>
      <c r="AD544" s="478">
        <f t="shared" si="1238"/>
        <v>6.5171974522292994E-2</v>
      </c>
      <c r="AE544" s="478">
        <f t="shared" si="1238"/>
        <v>0.21890191082802551</v>
      </c>
      <c r="AF544" s="478">
        <f t="shared" si="1238"/>
        <v>1.3461121019108282</v>
      </c>
      <c r="AG544" s="479">
        <f t="shared" si="1199"/>
        <v>2.9300158698221312</v>
      </c>
      <c r="AH544" s="480"/>
      <c r="AI544" s="459">
        <f t="shared" si="1200"/>
        <v>290.91929463765297</v>
      </c>
      <c r="AJ544" s="301"/>
      <c r="AK544" s="301"/>
    </row>
    <row r="545" spans="1:37" ht="12.75" hidden="1" customHeight="1">
      <c r="A545" s="447">
        <v>542</v>
      </c>
      <c r="B545" s="460">
        <v>2</v>
      </c>
      <c r="C545" s="483">
        <v>33</v>
      </c>
      <c r="D545" s="472">
        <f>測定日数!M37</f>
        <v>28</v>
      </c>
      <c r="E545" s="473">
        <f>mm!M37</f>
        <v>86.464968152866248</v>
      </c>
      <c r="F545" s="474">
        <f>pH!M37</f>
        <v>4.8487262233667483</v>
      </c>
      <c r="G545" s="474">
        <f>EC!M37</f>
        <v>2.1134806629834255</v>
      </c>
      <c r="H545" s="475">
        <f>'SO4'!M37</f>
        <v>28.40133296063809</v>
      </c>
      <c r="I545" s="475">
        <f>'NO3'!M37</f>
        <v>26.002867040123242</v>
      </c>
      <c r="J545" s="475">
        <f>Cl!M37</f>
        <v>24.531739398811872</v>
      </c>
      <c r="K545" s="475">
        <f>H!M37</f>
        <v>14.166865692283992</v>
      </c>
      <c r="L545" s="475">
        <f>'NH4'!M37</f>
        <v>32.664953374502574</v>
      </c>
      <c r="M545" s="475">
        <f>Na!M37</f>
        <v>16.902376483650109</v>
      </c>
      <c r="N545" s="475">
        <f>K!M37</f>
        <v>2.260787385374448</v>
      </c>
      <c r="O545" s="475">
        <f>Mg!M37</f>
        <v>4.1845511117898253</v>
      </c>
      <c r="P545" s="472">
        <f>Ca!M37</f>
        <v>20.150720658131252</v>
      </c>
      <c r="Q545" s="476">
        <f t="shared" si="1189"/>
        <v>0.3909740279170365</v>
      </c>
      <c r="R545" s="473">
        <f t="shared" si="1190"/>
        <v>107.3372723602113</v>
      </c>
      <c r="S545" s="475">
        <f t="shared" si="1191"/>
        <v>114.66552647565328</v>
      </c>
      <c r="T545" s="475">
        <f t="shared" si="1192"/>
        <v>107.72824638812834</v>
      </c>
      <c r="U545" s="475">
        <f t="shared" si="1193"/>
        <v>3.3009737507228665</v>
      </c>
      <c r="V545" s="475">
        <f t="shared" si="1194"/>
        <v>3.119367956302487</v>
      </c>
      <c r="W545" s="472">
        <f t="shared" si="1195"/>
        <v>-4.0249774732466506</v>
      </c>
      <c r="X545" s="477">
        <f t="shared" si="1196"/>
        <v>86.464968152866248</v>
      </c>
      <c r="Y545" s="478">
        <f t="shared" ref="Y545:AA545" si="1239">H545*$E545/1000</f>
        <v>2.4557203499405227</v>
      </c>
      <c r="Z545" s="478">
        <f t="shared" si="1239"/>
        <v>2.2483370705074717</v>
      </c>
      <c r="AA545" s="478">
        <f t="shared" si="1239"/>
        <v>2.1211360658526828</v>
      </c>
      <c r="AB545" s="478">
        <f t="shared" ref="AB545:AF545" si="1240">L545*$E545/1000</f>
        <v>2.8243741532412261</v>
      </c>
      <c r="AC545" s="478">
        <f t="shared" si="1240"/>
        <v>1.4614634443665619</v>
      </c>
      <c r="AD545" s="478">
        <f t="shared" si="1240"/>
        <v>0.19547890927680339</v>
      </c>
      <c r="AE545" s="478">
        <f t="shared" si="1240"/>
        <v>0.36181707861494827</v>
      </c>
      <c r="AF545" s="478">
        <f t="shared" si="1240"/>
        <v>1.7423314199626228</v>
      </c>
      <c r="AG545" s="479">
        <f t="shared" si="1199"/>
        <v>1.2249375909092688</v>
      </c>
      <c r="AH545" s="480"/>
      <c r="AI545" s="459">
        <f t="shared" si="1200"/>
        <v>222.00279883586458</v>
      </c>
      <c r="AJ545" s="301"/>
      <c r="AK545" s="301"/>
    </row>
    <row r="546" spans="1:37" ht="12.75" hidden="1" customHeight="1">
      <c r="A546" s="447">
        <v>543</v>
      </c>
      <c r="B546" s="460">
        <v>2</v>
      </c>
      <c r="C546" s="483">
        <v>34</v>
      </c>
      <c r="D546" s="472">
        <f>測定日数!M38</f>
        <v>28</v>
      </c>
      <c r="E546" s="473">
        <f>mm!M38</f>
        <v>34.691279439847229</v>
      </c>
      <c r="F546" s="474">
        <f>pH!M38</f>
        <v>4.21</v>
      </c>
      <c r="G546" s="474">
        <f>EC!M38</f>
        <v>4.42</v>
      </c>
      <c r="H546" s="475">
        <f>'SO4'!M38</f>
        <v>39.9</v>
      </c>
      <c r="I546" s="475">
        <f>'NO3'!M38</f>
        <v>37.700000000000003</v>
      </c>
      <c r="J546" s="475">
        <f>Cl!M38</f>
        <v>52</v>
      </c>
      <c r="K546" s="475">
        <f>H!M38</f>
        <v>61.659500186148257</v>
      </c>
      <c r="L546" s="475">
        <f>'NH4'!M38</f>
        <v>25.5</v>
      </c>
      <c r="M546" s="475">
        <f>Na!M38</f>
        <v>30.3</v>
      </c>
      <c r="N546" s="475">
        <f>K!M38</f>
        <v>3.22</v>
      </c>
      <c r="O546" s="475">
        <f>Mg!M38</f>
        <v>6.85</v>
      </c>
      <c r="P546" s="472">
        <f>Ca!M38</f>
        <v>17.399999999999999</v>
      </c>
      <c r="Q546" s="476">
        <f t="shared" si="1189"/>
        <v>8.9830059049298833E-2</v>
      </c>
      <c r="R546" s="473">
        <f t="shared" si="1190"/>
        <v>169.5</v>
      </c>
      <c r="S546" s="475">
        <f t="shared" si="1191"/>
        <v>169.17950018614823</v>
      </c>
      <c r="T546" s="475">
        <f t="shared" si="1192"/>
        <v>169.58983005904929</v>
      </c>
      <c r="U546" s="475">
        <f t="shared" si="1193"/>
        <v>-9.4632185790876608E-2</v>
      </c>
      <c r="V546" s="475">
        <f t="shared" si="1194"/>
        <v>-0.12112367805080426</v>
      </c>
      <c r="W546" s="472">
        <f t="shared" si="1195"/>
        <v>-3.6954072881182878</v>
      </c>
      <c r="X546" s="477">
        <f t="shared" si="1196"/>
        <v>34.691279439847229</v>
      </c>
      <c r="Y546" s="478">
        <f t="shared" ref="Y546:AA546" si="1241">H546*$E546/1000</f>
        <v>1.3841820496499044</v>
      </c>
      <c r="Z546" s="478">
        <f t="shared" si="1241"/>
        <v>1.3078612348822405</v>
      </c>
      <c r="AA546" s="478">
        <f t="shared" si="1241"/>
        <v>1.8039465308720559</v>
      </c>
      <c r="AB546" s="478">
        <f t="shared" ref="AB546:AF546" si="1242">L546*$E546/1000</f>
        <v>0.88462762571610443</v>
      </c>
      <c r="AC546" s="478">
        <f t="shared" si="1242"/>
        <v>1.0511457670273709</v>
      </c>
      <c r="AD546" s="478">
        <f t="shared" si="1242"/>
        <v>0.11170591979630808</v>
      </c>
      <c r="AE546" s="478">
        <f t="shared" si="1242"/>
        <v>0.2376352641629535</v>
      </c>
      <c r="AF546" s="478">
        <f t="shared" si="1242"/>
        <v>0.60362826225334176</v>
      </c>
      <c r="AG546" s="479">
        <f t="shared" si="1199"/>
        <v>2.1390469510789814</v>
      </c>
      <c r="AH546" s="480"/>
      <c r="AI546" s="459">
        <f t="shared" si="1200"/>
        <v>338.67950018614823</v>
      </c>
      <c r="AJ546" s="301"/>
      <c r="AK546" s="301"/>
    </row>
    <row r="547" spans="1:37" ht="12.75" customHeight="1">
      <c r="A547" s="447">
        <v>544</v>
      </c>
      <c r="B547" s="460">
        <v>2</v>
      </c>
      <c r="C547" s="483">
        <v>35</v>
      </c>
      <c r="D547" s="472">
        <f>測定日数!M39</f>
        <v>28</v>
      </c>
      <c r="E547" s="473">
        <f>mm!M39</f>
        <v>35.466008923564331</v>
      </c>
      <c r="F547" s="474">
        <f>pH!M39</f>
        <v>4.7267431499240855</v>
      </c>
      <c r="G547" s="474">
        <f>EC!M39</f>
        <v>2.6921329639889198</v>
      </c>
      <c r="H547" s="475">
        <f>'SO4'!M39</f>
        <v>36.591302755952967</v>
      </c>
      <c r="I547" s="475">
        <f>'NO3'!M39</f>
        <v>38.065572437829481</v>
      </c>
      <c r="J547" s="475">
        <f>Cl!M39</f>
        <v>25.999033314214945</v>
      </c>
      <c r="K547" s="475">
        <f>H!M39</f>
        <v>18.761037437160372</v>
      </c>
      <c r="L547" s="475">
        <f>'NH4'!M39</f>
        <v>32.198320833973135</v>
      </c>
      <c r="M547" s="475">
        <f>Na!M39</f>
        <v>23.601948922175982</v>
      </c>
      <c r="N547" s="475">
        <f>K!M39</f>
        <v>1.2298123053325869</v>
      </c>
      <c r="O547" s="475">
        <f>Mg!M39</f>
        <v>5.7675707160037843</v>
      </c>
      <c r="P547" s="472">
        <f>Ca!M39</f>
        <v>33.519656004704849</v>
      </c>
      <c r="Q547" s="476">
        <f t="shared" si="1189"/>
        <v>0.2952329561317853</v>
      </c>
      <c r="R547" s="473">
        <f t="shared" si="1190"/>
        <v>137.24721126395036</v>
      </c>
      <c r="S547" s="475">
        <f t="shared" si="1191"/>
        <v>154.36557294005937</v>
      </c>
      <c r="T547" s="475">
        <f t="shared" si="1192"/>
        <v>137.54244422008213</v>
      </c>
      <c r="U547" s="475">
        <f t="shared" si="1193"/>
        <v>5.8702370415054066</v>
      </c>
      <c r="V547" s="475">
        <f t="shared" si="1194"/>
        <v>5.7631609037815563</v>
      </c>
      <c r="W547" s="472">
        <f t="shared" si="1195"/>
        <v>-2.9392294829815167</v>
      </c>
      <c r="X547" s="477">
        <f t="shared" si="1196"/>
        <v>35.466008923564331</v>
      </c>
      <c r="Y547" s="478">
        <f t="shared" ref="Y547:AA547" si="1243">H547*$E547/1000</f>
        <v>1.297747470067472</v>
      </c>
      <c r="Z547" s="478">
        <f t="shared" si="1243"/>
        <v>1.3500339317606449</v>
      </c>
      <c r="AA547" s="478">
        <f t="shared" si="1243"/>
        <v>0.92208194752599359</v>
      </c>
      <c r="AB547" s="478">
        <f t="shared" ref="AB547:AF547" si="1244">L547*$E547/1000</f>
        <v>1.1419459340214784</v>
      </c>
      <c r="AC547" s="478">
        <f t="shared" si="1244"/>
        <v>0.83706693108740293</v>
      </c>
      <c r="AD547" s="478">
        <f t="shared" si="1244"/>
        <v>4.361653419523475E-2</v>
      </c>
      <c r="AE547" s="478">
        <f t="shared" si="1244"/>
        <v>0.20455271448107853</v>
      </c>
      <c r="AF547" s="478">
        <f t="shared" si="1244"/>
        <v>1.1888084189776689</v>
      </c>
      <c r="AG547" s="479">
        <f t="shared" si="1199"/>
        <v>0.66537912116165421</v>
      </c>
      <c r="AH547" s="480"/>
      <c r="AI547" s="459">
        <f t="shared" si="1200"/>
        <v>291.6127842040097</v>
      </c>
      <c r="AJ547" s="301"/>
      <c r="AK547" s="301"/>
    </row>
    <row r="548" spans="1:37" ht="12.75" hidden="1" customHeight="1">
      <c r="A548" s="447">
        <v>545</v>
      </c>
      <c r="B548" s="460">
        <v>2</v>
      </c>
      <c r="C548" s="483">
        <v>36</v>
      </c>
      <c r="D548" s="461">
        <f>測定日数!M40</f>
        <v>0</v>
      </c>
      <c r="E548" s="484"/>
      <c r="F548" s="463"/>
      <c r="G548" s="463"/>
      <c r="H548" s="460"/>
      <c r="I548" s="460"/>
      <c r="J548" s="460"/>
      <c r="K548" s="460"/>
      <c r="L548" s="460"/>
      <c r="M548" s="460"/>
      <c r="N548" s="460"/>
      <c r="O548" s="460"/>
      <c r="P548" s="483"/>
      <c r="Q548" s="485"/>
      <c r="R548" s="486"/>
      <c r="S548" s="460"/>
      <c r="T548" s="460"/>
      <c r="U548" s="460"/>
      <c r="V548" s="460"/>
      <c r="W548" s="483"/>
      <c r="X548" s="487"/>
      <c r="Y548" s="488"/>
      <c r="Z548" s="488"/>
      <c r="AA548" s="488"/>
      <c r="AB548" s="488"/>
      <c r="AC548" s="488"/>
      <c r="AD548" s="488"/>
      <c r="AE548" s="488"/>
      <c r="AF548" s="488"/>
      <c r="AG548" s="483"/>
      <c r="AH548" s="489"/>
      <c r="AI548" s="301"/>
      <c r="AJ548" s="301"/>
      <c r="AK548" s="301"/>
    </row>
    <row r="549" spans="1:37" ht="12.75" hidden="1" customHeight="1">
      <c r="A549" s="447">
        <v>546</v>
      </c>
      <c r="B549" s="460">
        <v>2</v>
      </c>
      <c r="C549" s="483">
        <v>37</v>
      </c>
      <c r="D549" s="472">
        <f>測定日数!M41</f>
        <v>28</v>
      </c>
      <c r="E549" s="473">
        <f>mm!M41</f>
        <v>109.43630573248407</v>
      </c>
      <c r="F549" s="474">
        <f>pH!M41</f>
        <v>4.91</v>
      </c>
      <c r="G549" s="474">
        <f>EC!M41</f>
        <v>6.71</v>
      </c>
      <c r="H549" s="475">
        <f>'SO4'!M41</f>
        <v>62.875011971235722</v>
      </c>
      <c r="I549" s="475">
        <f>'NO3'!M41</f>
        <v>44.83516625298968</v>
      </c>
      <c r="J549" s="475">
        <f>Cl!M41</f>
        <v>321.55519889881452</v>
      </c>
      <c r="K549" s="475">
        <f>H!M41</f>
        <v>12.302687708123813</v>
      </c>
      <c r="L549" s="475">
        <f>'NH4'!M41</f>
        <v>39.360693635209529</v>
      </c>
      <c r="M549" s="475">
        <f>Na!M41</f>
        <v>307.09271068038868</v>
      </c>
      <c r="N549" s="475">
        <f>K!M41</f>
        <v>9.7190926459718199</v>
      </c>
      <c r="O549" s="475">
        <f>Mg!M41</f>
        <v>38.26373174243983</v>
      </c>
      <c r="P549" s="472">
        <f>Ca!M41</f>
        <v>33.933829033384896</v>
      </c>
      <c r="Q549" s="476">
        <f t="shared" ref="Q549:Q552" si="1245">1.24*10^(F549-5.35)</f>
        <v>0.45021678791492614</v>
      </c>
      <c r="R549" s="473">
        <f t="shared" ref="R549:R552" si="1246">SUM(H549:J549)+H549</f>
        <v>492.14038909427563</v>
      </c>
      <c r="S549" s="475">
        <f t="shared" ref="S549:S552" si="1247">SUM(K549:P549)+O549+P549</f>
        <v>512.8703062213433</v>
      </c>
      <c r="T549" s="475">
        <f t="shared" ref="T549:T552" si="1248">SUM(H549:J549,Q549)+H549</f>
        <v>492.59060588219057</v>
      </c>
      <c r="U549" s="475">
        <f t="shared" ref="U549:U552" si="1249">(S549-R549)/(R549+S549)*100</f>
        <v>2.0626563700953979</v>
      </c>
      <c r="V549" s="475">
        <f t="shared" ref="V549:V552" si="1250">(S549-T549)/(S549+T549)*100</f>
        <v>2.0169556165764195</v>
      </c>
      <c r="W549" s="472">
        <f t="shared" ref="W549:W552" si="1251">100*((349.7*10^(2-F549)+(80*2*H549+71.5*I549+76.3*J549+73.5*L549+50.1*M549+73.5*N549+59.8*2*P549+53.3*2*O549)/10000)-G549)/((349.7*10^(2-F549)+(80*2*H549+71.5*I549+76.3*J549+73.5*L549+50.1*M549+73.5*N549+59.8*2*P549+53.3*2*O549)/10000)+G549)</f>
        <v>1.564361410292211</v>
      </c>
      <c r="X549" s="477">
        <f t="shared" ref="X549:X552" si="1252">E549</f>
        <v>109.43630573248407</v>
      </c>
      <c r="Y549" s="478">
        <f t="shared" ref="Y549:AA549" si="1253">H549*$E549/1000</f>
        <v>6.8808090330177487</v>
      </c>
      <c r="Z549" s="478">
        <f t="shared" si="1253"/>
        <v>4.9065949616289313</v>
      </c>
      <c r="AA549" s="478">
        <f t="shared" si="1253"/>
        <v>35.189813056560396</v>
      </c>
      <c r="AB549" s="478">
        <f t="shared" ref="AB549:AF549" si="1254">L549*$E549/1000</f>
        <v>4.3074889025054297</v>
      </c>
      <c r="AC549" s="478">
        <f t="shared" si="1254"/>
        <v>33.607091774236295</v>
      </c>
      <c r="AD549" s="478">
        <f t="shared" si="1254"/>
        <v>1.0636215942469096</v>
      </c>
      <c r="AE549" s="478">
        <f t="shared" si="1254"/>
        <v>4.1874414454314008</v>
      </c>
      <c r="AF549" s="478">
        <f t="shared" si="1254"/>
        <v>3.7135928887713541</v>
      </c>
      <c r="AG549" s="479">
        <f t="shared" ref="AG549:AG552" si="1255">K549*$E549/1000</f>
        <v>1.3463606933575114</v>
      </c>
      <c r="AH549" s="480"/>
      <c r="AI549" s="459">
        <f t="shared" ref="AI549:AI552" si="1256">R549+S549</f>
        <v>1005.0106953156189</v>
      </c>
      <c r="AJ549" s="301"/>
      <c r="AK549" s="301"/>
    </row>
    <row r="550" spans="1:37" ht="12.75" hidden="1" customHeight="1">
      <c r="A550" s="447">
        <v>547</v>
      </c>
      <c r="B550" s="460">
        <v>2</v>
      </c>
      <c r="C550" s="483">
        <v>38</v>
      </c>
      <c r="D550" s="472">
        <f>測定日数!M42</f>
        <v>28</v>
      </c>
      <c r="E550" s="473">
        <f>mm!M42</f>
        <v>94.9395289624443</v>
      </c>
      <c r="F550" s="474">
        <f>pH!M42</f>
        <v>4.7487969011391007</v>
      </c>
      <c r="G550" s="474">
        <f>EC!M42</f>
        <v>4.5354810593362389</v>
      </c>
      <c r="H550" s="475">
        <f>'SO4'!M42</f>
        <v>43.862203388340482</v>
      </c>
      <c r="I550" s="475">
        <f>'NO3'!M42</f>
        <v>38.045071306408524</v>
      </c>
      <c r="J550" s="475">
        <f>Cl!M42</f>
        <v>187.46428716400087</v>
      </c>
      <c r="K550" s="475">
        <f>H!M42</f>
        <v>17.832124961057612</v>
      </c>
      <c r="L550" s="475">
        <f>'NH4'!M42</f>
        <v>33.749582589660825</v>
      </c>
      <c r="M550" s="475">
        <f>Na!M42</f>
        <v>164.86832399701078</v>
      </c>
      <c r="N550" s="475">
        <f>K!M42</f>
        <v>6.7876724373670152</v>
      </c>
      <c r="O550" s="475">
        <f>Mg!M42</f>
        <v>21.186070855694432</v>
      </c>
      <c r="P550" s="472">
        <f>Ca!M42</f>
        <v>24.001676010605419</v>
      </c>
      <c r="Q550" s="476">
        <f t="shared" si="1245"/>
        <v>0.31061225483602944</v>
      </c>
      <c r="R550" s="473">
        <f t="shared" si="1246"/>
        <v>313.23376524709039</v>
      </c>
      <c r="S550" s="475">
        <f t="shared" si="1247"/>
        <v>313.61319771769593</v>
      </c>
      <c r="T550" s="475">
        <f t="shared" si="1248"/>
        <v>313.54437750192642</v>
      </c>
      <c r="U550" s="475">
        <f t="shared" si="1249"/>
        <v>6.0530319682964025E-2</v>
      </c>
      <c r="V550" s="475">
        <f t="shared" si="1250"/>
        <v>1.0973353187260153E-2</v>
      </c>
      <c r="W550" s="472">
        <f t="shared" si="1251"/>
        <v>1.4034771337335443</v>
      </c>
      <c r="X550" s="477">
        <f t="shared" si="1252"/>
        <v>94.9395289624443</v>
      </c>
      <c r="Y550" s="478">
        <f t="shared" ref="Y550:AA550" si="1257">H550*$E550/1000</f>
        <v>4.1642569289439733</v>
      </c>
      <c r="Z550" s="478">
        <f t="shared" si="1257"/>
        <v>3.6119811491730305</v>
      </c>
      <c r="AA550" s="478">
        <f t="shared" si="1257"/>
        <v>17.797771120630635</v>
      </c>
      <c r="AB550" s="478">
        <f t="shared" ref="AB550:AF550" si="1258">L550*$E550/1000</f>
        <v>3.2041694737415094</v>
      </c>
      <c r="AC550" s="478">
        <f t="shared" si="1258"/>
        <v>15.652521021103855</v>
      </c>
      <c r="AD550" s="478">
        <f t="shared" si="1258"/>
        <v>0.6444184239549906</v>
      </c>
      <c r="AE550" s="478">
        <f t="shared" si="1258"/>
        <v>2.0113955876045986</v>
      </c>
      <c r="AF550" s="478">
        <f t="shared" si="1258"/>
        <v>2.278707814756078</v>
      </c>
      <c r="AG550" s="479">
        <f t="shared" si="1255"/>
        <v>1.6929735442022551</v>
      </c>
      <c r="AH550" s="480"/>
      <c r="AI550" s="459">
        <f t="shared" si="1256"/>
        <v>626.84696296478637</v>
      </c>
      <c r="AJ550" s="301"/>
      <c r="AK550" s="301"/>
    </row>
    <row r="551" spans="1:37" ht="12.75" hidden="1" customHeight="1">
      <c r="A551" s="447">
        <v>548</v>
      </c>
      <c r="B551" s="460">
        <v>2</v>
      </c>
      <c r="C551" s="483">
        <v>39</v>
      </c>
      <c r="D551" s="472">
        <f>測定日数!M43</f>
        <v>28</v>
      </c>
      <c r="E551" s="473">
        <f>mm!M43</f>
        <v>54.211356715961386</v>
      </c>
      <c r="F551" s="474">
        <f>pH!M43</f>
        <v>4.6165238735490286</v>
      </c>
      <c r="G551" s="474">
        <f>EC!M43</f>
        <v>3.0736668428160407</v>
      </c>
      <c r="H551" s="475">
        <f>'SO4'!M43</f>
        <v>41.169971228935474</v>
      </c>
      <c r="I551" s="475">
        <f>'NO3'!M43</f>
        <v>38.499629499148618</v>
      </c>
      <c r="J551" s="475">
        <f>Cl!M43</f>
        <v>30.268624273383828</v>
      </c>
      <c r="K551" s="475">
        <f>H!M43</f>
        <v>24.181104086242932</v>
      </c>
      <c r="L551" s="475">
        <f>'NH4'!M43</f>
        <v>34.044938641301158</v>
      </c>
      <c r="M551" s="475">
        <f>Na!M43</f>
        <v>34.341788503317481</v>
      </c>
      <c r="N551" s="475">
        <f>K!M43</f>
        <v>4.3312459632434974</v>
      </c>
      <c r="O551" s="475">
        <f>Mg!M43</f>
        <v>7.4609829135106587</v>
      </c>
      <c r="P551" s="472">
        <f>Ca!M43</f>
        <v>50.746932065057834</v>
      </c>
      <c r="Q551" s="476">
        <f t="shared" si="1245"/>
        <v>0.22905804974484661</v>
      </c>
      <c r="R551" s="473">
        <f t="shared" si="1246"/>
        <v>151.10819623040339</v>
      </c>
      <c r="S551" s="475">
        <f t="shared" si="1247"/>
        <v>213.3149071512421</v>
      </c>
      <c r="T551" s="475">
        <f t="shared" si="1248"/>
        <v>151.33725428014824</v>
      </c>
      <c r="U551" s="475">
        <f t="shared" si="1249"/>
        <v>17.069914158458868</v>
      </c>
      <c r="V551" s="475">
        <f t="shared" si="1250"/>
        <v>16.996376115750792</v>
      </c>
      <c r="W551" s="472">
        <f t="shared" si="1251"/>
        <v>1.2445779092321452</v>
      </c>
      <c r="X551" s="477">
        <f t="shared" si="1252"/>
        <v>54.211356715961386</v>
      </c>
      <c r="Y551" s="478">
        <f t="shared" ref="Y551:AA551" si="1259">H551*$E551/1000</f>
        <v>2.2318799962776881</v>
      </c>
      <c r="Z551" s="478">
        <f t="shared" si="1259"/>
        <v>2.0871171482106958</v>
      </c>
      <c r="AA551" s="478">
        <f t="shared" si="1259"/>
        <v>1.6409031877858182</v>
      </c>
      <c r="AB551" s="478">
        <f t="shared" ref="AB551:AF551" si="1260">L551*$E551/1000</f>
        <v>1.8456223130565947</v>
      </c>
      <c r="AC551" s="478">
        <f t="shared" si="1260"/>
        <v>1.8617149468174456</v>
      </c>
      <c r="AD551" s="478">
        <f t="shared" si="1260"/>
        <v>0.23480271993796104</v>
      </c>
      <c r="AE551" s="478">
        <f t="shared" si="1260"/>
        <v>0.40447000617601919</v>
      </c>
      <c r="AF551" s="478">
        <f t="shared" si="1260"/>
        <v>2.7510600364195095</v>
      </c>
      <c r="AG551" s="479">
        <f t="shared" si="1255"/>
        <v>1.3108904594051072</v>
      </c>
      <c r="AH551" s="480"/>
      <c r="AI551" s="459">
        <f t="shared" si="1256"/>
        <v>364.42310338164549</v>
      </c>
      <c r="AJ551" s="301"/>
      <c r="AK551" s="301"/>
    </row>
    <row r="552" spans="1:37" ht="12.75" hidden="1" customHeight="1">
      <c r="A552" s="447">
        <v>549</v>
      </c>
      <c r="B552" s="460">
        <v>2</v>
      </c>
      <c r="C552" s="483">
        <v>40</v>
      </c>
      <c r="D552" s="472">
        <f>測定日数!M44</f>
        <v>28</v>
      </c>
      <c r="E552" s="473">
        <f>mm!M44</f>
        <v>79.745222929936304</v>
      </c>
      <c r="F552" s="474">
        <f>pH!M44</f>
        <v>6.21</v>
      </c>
      <c r="G552" s="474">
        <f>EC!M44</f>
        <v>2.85</v>
      </c>
      <c r="H552" s="475">
        <f>'SO4'!M44</f>
        <v>40.183218821569845</v>
      </c>
      <c r="I552" s="475">
        <f>'NO3'!M44</f>
        <v>41.283663925173357</v>
      </c>
      <c r="J552" s="475">
        <f>Cl!M44</f>
        <v>55.571227080394912</v>
      </c>
      <c r="K552" s="475">
        <f>H!M44</f>
        <v>0.61659500186148219</v>
      </c>
      <c r="L552" s="475">
        <f>'NH4'!M44</f>
        <v>37.139689578713977</v>
      </c>
      <c r="M552" s="475">
        <f>Na!M44</f>
        <v>57.416267942583737</v>
      </c>
      <c r="N552" s="475">
        <f>K!M44</f>
        <v>3.5805626598465476</v>
      </c>
      <c r="O552" s="475">
        <f>Mg!M44</f>
        <v>10.690789473684211</v>
      </c>
      <c r="P552" s="472">
        <f>Ca!M44</f>
        <v>49.15169660678643</v>
      </c>
      <c r="Q552" s="476">
        <f t="shared" si="1245"/>
        <v>8.9830059049298843</v>
      </c>
      <c r="R552" s="473">
        <f t="shared" si="1246"/>
        <v>177.22132864870798</v>
      </c>
      <c r="S552" s="475">
        <f t="shared" si="1247"/>
        <v>218.43808734394705</v>
      </c>
      <c r="T552" s="475">
        <f t="shared" si="1248"/>
        <v>186.20433455363786</v>
      </c>
      <c r="U552" s="475">
        <f t="shared" si="1249"/>
        <v>10.417231848718144</v>
      </c>
      <c r="V552" s="475">
        <f t="shared" si="1250"/>
        <v>7.9659845448600928</v>
      </c>
      <c r="W552" s="472">
        <f t="shared" si="1251"/>
        <v>-3.21509681856767</v>
      </c>
      <c r="X552" s="477">
        <f t="shared" si="1252"/>
        <v>79.745222929936304</v>
      </c>
      <c r="Y552" s="478">
        <f t="shared" ref="Y552:AA552" si="1261">H552*$E552/1000</f>
        <v>3.2044197429684997</v>
      </c>
      <c r="Z552" s="478">
        <f t="shared" si="1261"/>
        <v>3.2921749830775182</v>
      </c>
      <c r="AA552" s="478">
        <f t="shared" si="1261"/>
        <v>4.4315398920162057</v>
      </c>
      <c r="AB552" s="478">
        <f t="shared" ref="AB552:AF552" si="1262">L552*$E552/1000</f>
        <v>2.9617128250031781</v>
      </c>
      <c r="AC552" s="478">
        <f t="shared" si="1262"/>
        <v>4.5786730868862948</v>
      </c>
      <c r="AD552" s="478">
        <f t="shared" si="1262"/>
        <v>0.28553276752406864</v>
      </c>
      <c r="AE552" s="478">
        <f t="shared" si="1262"/>
        <v>0.85253938987596378</v>
      </c>
      <c r="AF552" s="478">
        <f t="shared" si="1262"/>
        <v>3.9196130032927776</v>
      </c>
      <c r="AG552" s="479">
        <f t="shared" si="1255"/>
        <v>4.9170505880928389E-2</v>
      </c>
      <c r="AH552" s="480"/>
      <c r="AI552" s="459">
        <f t="shared" si="1256"/>
        <v>395.659415992655</v>
      </c>
      <c r="AJ552" s="301"/>
      <c r="AK552" s="301"/>
    </row>
    <row r="553" spans="1:37" ht="12.75" hidden="1" customHeight="1">
      <c r="A553" s="447">
        <v>550</v>
      </c>
      <c r="B553" s="460">
        <v>2</v>
      </c>
      <c r="C553" s="483">
        <v>41</v>
      </c>
      <c r="D553" s="472">
        <f>測定日数!M45</f>
        <v>0</v>
      </c>
      <c r="E553" s="481"/>
      <c r="F553" s="474"/>
      <c r="G553" s="474"/>
      <c r="H553" s="475"/>
      <c r="I553" s="475"/>
      <c r="J553" s="475"/>
      <c r="K553" s="475"/>
      <c r="L553" s="475"/>
      <c r="M553" s="475"/>
      <c r="N553" s="475"/>
      <c r="O553" s="475"/>
      <c r="P553" s="472"/>
      <c r="Q553" s="476"/>
      <c r="R553" s="473"/>
      <c r="S553" s="475"/>
      <c r="T553" s="475"/>
      <c r="U553" s="475"/>
      <c r="V553" s="475"/>
      <c r="W553" s="472"/>
      <c r="X553" s="477"/>
      <c r="Y553" s="478"/>
      <c r="Z553" s="478"/>
      <c r="AA553" s="478"/>
      <c r="AB553" s="478"/>
      <c r="AC553" s="478"/>
      <c r="AD553" s="478"/>
      <c r="AE553" s="478"/>
      <c r="AF553" s="478"/>
      <c r="AG553" s="479"/>
      <c r="AH553" s="480"/>
      <c r="AI553" s="459"/>
      <c r="AJ553" s="301"/>
      <c r="AK553" s="301"/>
    </row>
    <row r="554" spans="1:37" ht="12.75" hidden="1" customHeight="1">
      <c r="A554" s="447">
        <v>551</v>
      </c>
      <c r="B554" s="460">
        <v>2</v>
      </c>
      <c r="C554" s="483">
        <v>42</v>
      </c>
      <c r="D554" s="472">
        <f>測定日数!M46</f>
        <v>28</v>
      </c>
      <c r="E554" s="473">
        <f>mm!M46</f>
        <v>92.038216560509554</v>
      </c>
      <c r="F554" s="474">
        <f>pH!M46</f>
        <v>4.9986710595664743</v>
      </c>
      <c r="G554" s="474">
        <f>EC!M46</f>
        <v>2.0851557093425606</v>
      </c>
      <c r="H554" s="475">
        <f>'SO4'!M46</f>
        <v>21.491165297001157</v>
      </c>
      <c r="I554" s="475">
        <f>'NO3'!M46</f>
        <v>22.780925262864155</v>
      </c>
      <c r="J554" s="475">
        <f>Cl!M46</f>
        <v>58.045280598469709</v>
      </c>
      <c r="K554" s="475">
        <f>H!M46</f>
        <v>10.030646850059986</v>
      </c>
      <c r="L554" s="475">
        <f>'NH4'!M46</f>
        <v>14.70394334486736</v>
      </c>
      <c r="M554" s="475">
        <f>Na!M46</f>
        <v>52.87607352790733</v>
      </c>
      <c r="N554" s="475">
        <f>K!M46</f>
        <v>2.8468823361268685</v>
      </c>
      <c r="O554" s="475">
        <f>Mg!M46</f>
        <v>5.9852581726133085</v>
      </c>
      <c r="P554" s="472">
        <f>Ca!M46</f>
        <v>27.580156851211076</v>
      </c>
      <c r="Q554" s="476">
        <f t="shared" ref="Q554:Q568" si="1263">1.24*10^(F554-5.35)</f>
        <v>0.55219534945932458</v>
      </c>
      <c r="R554" s="473">
        <f t="shared" ref="R554:R568" si="1264">SUM(H554:J554)+H554</f>
        <v>123.80853645533618</v>
      </c>
      <c r="S554" s="475">
        <f t="shared" ref="S554:S568" si="1265">SUM(K554:P554)+O554+P554</f>
        <v>147.58837610661033</v>
      </c>
      <c r="T554" s="475">
        <f t="shared" ref="T554:T568" si="1266">SUM(H554:J554,Q554)+H554</f>
        <v>124.36073180479551</v>
      </c>
      <c r="U554" s="475">
        <f t="shared" ref="U554:U568" si="1267">(S554-R554)/(R554+S554)*100</f>
        <v>8.7620155390848016</v>
      </c>
      <c r="V554" s="475">
        <f t="shared" ref="V554:V568" si="1268">(S554-T554)/(S554+T554)*100</f>
        <v>8.5411731923687011</v>
      </c>
      <c r="W554" s="472">
        <f t="shared" ref="W554:W568" si="1269">100*((349.7*10^(2-F554)+(80*2*H554+71.5*I554+76.3*J554+73.5*L554+50.1*M554+73.5*N554+59.8*2*P554+53.3*2*O554)/10000)-G554)/((349.7*10^(2-F554)+(80*2*H554+71.5*I554+76.3*J554+73.5*L554+50.1*M554+73.5*N554+59.8*2*P554+53.3*2*O554)/10000)+G554)</f>
        <v>6.740722942086054E-2</v>
      </c>
      <c r="X554" s="477">
        <f t="shared" ref="X554:X568" si="1270">E554</f>
        <v>92.038216560509554</v>
      </c>
      <c r="Y554" s="478">
        <f t="shared" ref="Y554:AA554" si="1271">H554*$E554/1000</f>
        <v>1.9780085257431002</v>
      </c>
      <c r="Z554" s="478">
        <f t="shared" si="1271"/>
        <v>2.0967157327922741</v>
      </c>
      <c r="AA554" s="478">
        <f t="shared" si="1271"/>
        <v>5.3423841060374988</v>
      </c>
      <c r="AB554" s="478">
        <f t="shared" ref="AB554:AF554" si="1272">L554*$E554/1000</f>
        <v>1.3533247218683653</v>
      </c>
      <c r="AC554" s="478">
        <f t="shared" si="1272"/>
        <v>4.8666195062309621</v>
      </c>
      <c r="AD554" s="478">
        <f t="shared" si="1272"/>
        <v>0.26202197297473406</v>
      </c>
      <c r="AE554" s="478">
        <f t="shared" si="1272"/>
        <v>0.55087248786154341</v>
      </c>
      <c r="AF554" s="478">
        <f t="shared" si="1272"/>
        <v>2.5384284490445861</v>
      </c>
      <c r="AG554" s="479">
        <f t="shared" ref="AG554:AG568" si="1273">K554*$E554/1000</f>
        <v>0.92320284702781397</v>
      </c>
      <c r="AH554" s="480"/>
      <c r="AI554" s="459">
        <f t="shared" ref="AI554:AI568" si="1274">R554+S554</f>
        <v>271.39691256194652</v>
      </c>
      <c r="AJ554" s="301"/>
      <c r="AK554" s="301"/>
    </row>
    <row r="555" spans="1:37" ht="12.75" hidden="1" customHeight="1">
      <c r="A555" s="447">
        <v>552</v>
      </c>
      <c r="B555" s="460">
        <v>2</v>
      </c>
      <c r="C555" s="483">
        <v>43</v>
      </c>
      <c r="D555" s="472">
        <f>測定日数!M47</f>
        <v>28</v>
      </c>
      <c r="E555" s="473">
        <f>mm!M47</f>
        <v>75</v>
      </c>
      <c r="F555" s="474">
        <f>pH!M47</f>
        <v>4.59</v>
      </c>
      <c r="G555" s="474">
        <f>EC!M47</f>
        <v>3.5680000000000001</v>
      </c>
      <c r="H555" s="475">
        <f>'SO4'!M47</f>
        <v>43.05</v>
      </c>
      <c r="I555" s="475">
        <f>'NO3'!M47</f>
        <v>30.05</v>
      </c>
      <c r="J555" s="475">
        <f>Cl!M47</f>
        <v>56.92</v>
      </c>
      <c r="K555" s="475">
        <f>H!M47</f>
        <v>25.703957827688658</v>
      </c>
      <c r="L555" s="475">
        <f>'NH4'!M47</f>
        <v>47.38</v>
      </c>
      <c r="M555" s="475">
        <f>Na!M47</f>
        <v>47.25</v>
      </c>
      <c r="N555" s="475">
        <f>K!M47</f>
        <v>4.26</v>
      </c>
      <c r="O555" s="475">
        <f>Mg!M47</f>
        <v>7.46</v>
      </c>
      <c r="P555" s="472">
        <f>Ca!M47</f>
        <v>27.59</v>
      </c>
      <c r="Q555" s="476">
        <f t="shared" si="1263"/>
        <v>0.21548730276492264</v>
      </c>
      <c r="R555" s="473">
        <f t="shared" si="1264"/>
        <v>173.07</v>
      </c>
      <c r="S555" s="475">
        <f t="shared" si="1265"/>
        <v>194.69395782768868</v>
      </c>
      <c r="T555" s="475">
        <f t="shared" si="1266"/>
        <v>173.28548730276492</v>
      </c>
      <c r="U555" s="475">
        <f t="shared" si="1267"/>
        <v>5.8798469418855683</v>
      </c>
      <c r="V555" s="475">
        <f t="shared" si="1268"/>
        <v>5.8178441236939662</v>
      </c>
      <c r="W555" s="472">
        <f t="shared" si="1269"/>
        <v>-4.4710413407502836</v>
      </c>
      <c r="X555" s="477">
        <f t="shared" si="1270"/>
        <v>75</v>
      </c>
      <c r="Y555" s="478">
        <f t="shared" ref="Y555:AA555" si="1275">H555*$E555/1000</f>
        <v>3.2287499999999998</v>
      </c>
      <c r="Z555" s="478">
        <f t="shared" si="1275"/>
        <v>2.2537500000000001</v>
      </c>
      <c r="AA555" s="478">
        <f t="shared" si="1275"/>
        <v>4.2690000000000001</v>
      </c>
      <c r="AB555" s="478">
        <f t="shared" ref="AB555:AF555" si="1276">L555*$E555/1000</f>
        <v>3.5535000000000001</v>
      </c>
      <c r="AC555" s="478">
        <f t="shared" si="1276"/>
        <v>3.5437500000000002</v>
      </c>
      <c r="AD555" s="478">
        <f t="shared" si="1276"/>
        <v>0.31950000000000001</v>
      </c>
      <c r="AE555" s="478">
        <f t="shared" si="1276"/>
        <v>0.5595</v>
      </c>
      <c r="AF555" s="478">
        <f t="shared" si="1276"/>
        <v>2.0692499999999998</v>
      </c>
      <c r="AG555" s="479">
        <f t="shared" si="1273"/>
        <v>1.9277968370766494</v>
      </c>
      <c r="AH555" s="480"/>
      <c r="AI555" s="459">
        <f t="shared" si="1274"/>
        <v>367.76395782768867</v>
      </c>
      <c r="AJ555" s="301"/>
      <c r="AK555" s="301"/>
    </row>
    <row r="556" spans="1:37" ht="12.75" hidden="1" customHeight="1">
      <c r="A556" s="447">
        <v>553</v>
      </c>
      <c r="B556" s="460">
        <v>2</v>
      </c>
      <c r="C556" s="483">
        <v>44</v>
      </c>
      <c r="D556" s="472">
        <f>測定日数!M48</f>
        <v>28</v>
      </c>
      <c r="E556" s="473">
        <f>mm!M48</f>
        <v>122.3</v>
      </c>
      <c r="F556" s="474">
        <f>pH!M48</f>
        <v>4.93</v>
      </c>
      <c r="G556" s="474">
        <f>EC!M48</f>
        <v>3.4</v>
      </c>
      <c r="H556" s="475">
        <f>'SO4'!M48</f>
        <v>45.6</v>
      </c>
      <c r="I556" s="475">
        <f>'NO3'!M48</f>
        <v>34.4</v>
      </c>
      <c r="J556" s="475">
        <f>Cl!M48</f>
        <v>92.9</v>
      </c>
      <c r="K556" s="475">
        <f>H!M48</f>
        <v>11.748975549395306</v>
      </c>
      <c r="L556" s="475">
        <f>'NH4'!M48</f>
        <v>36.4</v>
      </c>
      <c r="M556" s="475">
        <f>Na!M48</f>
        <v>84.1</v>
      </c>
      <c r="N556" s="475">
        <f>K!M48</f>
        <v>4.8</v>
      </c>
      <c r="O556" s="475">
        <f>Mg!M48</f>
        <v>12.6</v>
      </c>
      <c r="P556" s="472">
        <f>Ca!M48</f>
        <v>39.700000000000003</v>
      </c>
      <c r="Q556" s="476">
        <f t="shared" si="1263"/>
        <v>0.47143485143749586</v>
      </c>
      <c r="R556" s="473">
        <f t="shared" si="1264"/>
        <v>218.5</v>
      </c>
      <c r="S556" s="475">
        <f t="shared" si="1265"/>
        <v>241.64897554939535</v>
      </c>
      <c r="T556" s="475">
        <f t="shared" si="1266"/>
        <v>218.97143485143749</v>
      </c>
      <c r="U556" s="475">
        <f t="shared" si="1267"/>
        <v>5.0307567286782726</v>
      </c>
      <c r="V556" s="475">
        <f t="shared" si="1268"/>
        <v>4.9232600609738091</v>
      </c>
      <c r="W556" s="472">
        <f t="shared" si="1269"/>
        <v>0.41791780789305483</v>
      </c>
      <c r="X556" s="477">
        <f t="shared" si="1270"/>
        <v>122.3</v>
      </c>
      <c r="Y556" s="478">
        <f t="shared" ref="Y556:AA556" si="1277">H556*$E556/1000</f>
        <v>5.5768800000000001</v>
      </c>
      <c r="Z556" s="478">
        <f t="shared" si="1277"/>
        <v>4.2071199999999997</v>
      </c>
      <c r="AA556" s="478">
        <f t="shared" si="1277"/>
        <v>11.36167</v>
      </c>
      <c r="AB556" s="478">
        <f t="shared" ref="AB556:AF556" si="1278">L556*$E556/1000</f>
        <v>4.451719999999999</v>
      </c>
      <c r="AC556" s="478">
        <f t="shared" si="1278"/>
        <v>10.285429999999998</v>
      </c>
      <c r="AD556" s="478">
        <f t="shared" si="1278"/>
        <v>0.58704000000000001</v>
      </c>
      <c r="AE556" s="478">
        <f t="shared" si="1278"/>
        <v>1.54098</v>
      </c>
      <c r="AF556" s="478">
        <f t="shared" si="1278"/>
        <v>4.8553100000000002</v>
      </c>
      <c r="AG556" s="479">
        <f t="shared" si="1273"/>
        <v>1.4368997096910459</v>
      </c>
      <c r="AH556" s="480"/>
      <c r="AI556" s="459">
        <f t="shared" si="1274"/>
        <v>460.14897554939535</v>
      </c>
      <c r="AJ556" s="301"/>
      <c r="AK556" s="301"/>
    </row>
    <row r="557" spans="1:37" ht="12.75" hidden="1" customHeight="1">
      <c r="A557" s="447">
        <v>554</v>
      </c>
      <c r="B557" s="460">
        <v>2</v>
      </c>
      <c r="C557" s="483">
        <v>45</v>
      </c>
      <c r="D557" s="472">
        <f>測定日数!M49</f>
        <v>28</v>
      </c>
      <c r="E557" s="473">
        <f>mm!M49</f>
        <v>73.97699999999999</v>
      </c>
      <c r="F557" s="474">
        <f>pH!M49</f>
        <v>4.689219893679911</v>
      </c>
      <c r="G557" s="474">
        <f>EC!M49</f>
        <v>3.502496167727807</v>
      </c>
      <c r="H557" s="475">
        <f>'SO4'!M49</f>
        <v>40.760787812428184</v>
      </c>
      <c r="I557" s="475">
        <f>'NO3'!M49</f>
        <v>26.0035216351028</v>
      </c>
      <c r="J557" s="475">
        <f>Cl!M49</f>
        <v>55.91814320667234</v>
      </c>
      <c r="K557" s="475">
        <f>H!M49</f>
        <v>20.454087351488226</v>
      </c>
      <c r="L557" s="475">
        <f>'NH4'!M49</f>
        <v>27.826707760520161</v>
      </c>
      <c r="M557" s="475">
        <f>Na!M49</f>
        <v>58.470158833150847</v>
      </c>
      <c r="N557" s="475">
        <f>K!M49</f>
        <v>3.1773990564634955</v>
      </c>
      <c r="O557" s="475">
        <f>Mg!M49</f>
        <v>8.2239583924733353</v>
      </c>
      <c r="P557" s="472">
        <f>Ca!M49</f>
        <v>54.636174081133326</v>
      </c>
      <c r="Q557" s="476">
        <f t="shared" si="1263"/>
        <v>0.27079558464234993</v>
      </c>
      <c r="R557" s="473">
        <f t="shared" si="1264"/>
        <v>163.44324046663152</v>
      </c>
      <c r="S557" s="475">
        <f t="shared" si="1265"/>
        <v>235.64861794883609</v>
      </c>
      <c r="T557" s="475">
        <f t="shared" si="1266"/>
        <v>163.71403605127387</v>
      </c>
      <c r="U557" s="475">
        <f t="shared" si="1267"/>
        <v>18.092420569260629</v>
      </c>
      <c r="V557" s="475">
        <f t="shared" si="1268"/>
        <v>18.012345715616767</v>
      </c>
      <c r="W557" s="472">
        <f t="shared" si="1269"/>
        <v>-3.8629004476506656</v>
      </c>
      <c r="X557" s="477">
        <f t="shared" si="1270"/>
        <v>73.97699999999999</v>
      </c>
      <c r="Y557" s="478">
        <f t="shared" ref="Y557:AA557" si="1279">H557*$E557/1000</f>
        <v>3.0153607999999994</v>
      </c>
      <c r="Z557" s="478">
        <f t="shared" si="1279"/>
        <v>1.9236625199999997</v>
      </c>
      <c r="AA557" s="478">
        <f t="shared" si="1279"/>
        <v>4.1366564799999983</v>
      </c>
      <c r="AB557" s="478">
        <f t="shared" ref="AB557:AF557" si="1280">L557*$E557/1000</f>
        <v>2.0585363599999997</v>
      </c>
      <c r="AC557" s="478">
        <f t="shared" si="1280"/>
        <v>4.32544694</v>
      </c>
      <c r="AD557" s="478">
        <f t="shared" si="1280"/>
        <v>0.23505444999999997</v>
      </c>
      <c r="AE557" s="478">
        <f t="shared" si="1280"/>
        <v>0.60838376999999977</v>
      </c>
      <c r="AF557" s="478">
        <f t="shared" si="1280"/>
        <v>4.0418202499999989</v>
      </c>
      <c r="AG557" s="479">
        <f t="shared" si="1273"/>
        <v>1.5131320200010443</v>
      </c>
      <c r="AH557" s="480"/>
      <c r="AI557" s="459">
        <f t="shared" si="1274"/>
        <v>399.09185841546764</v>
      </c>
      <c r="AJ557" s="301"/>
      <c r="AK557" s="301"/>
    </row>
    <row r="558" spans="1:37" ht="12.75" hidden="1" customHeight="1">
      <c r="A558" s="447">
        <v>555</v>
      </c>
      <c r="B558" s="460">
        <v>2</v>
      </c>
      <c r="C558" s="483">
        <v>46</v>
      </c>
      <c r="D558" s="472">
        <f>測定日数!M50</f>
        <v>28</v>
      </c>
      <c r="E558" s="473">
        <f>mm!M50</f>
        <v>87.601464268661474</v>
      </c>
      <c r="F558" s="474">
        <f>pH!M50</f>
        <v>5.4097166037902733</v>
      </c>
      <c r="G558" s="474">
        <f>EC!M50</f>
        <v>1.4815257994186048</v>
      </c>
      <c r="H558" s="475">
        <f>'SO4'!M50</f>
        <v>23.094667207741558</v>
      </c>
      <c r="I558" s="475">
        <f>'NO3'!M50</f>
        <v>14.341995879755423</v>
      </c>
      <c r="J558" s="475">
        <f>Cl!M50</f>
        <v>39.56171393187055</v>
      </c>
      <c r="K558" s="475">
        <f>H!M50</f>
        <v>3.8929909687413677</v>
      </c>
      <c r="L558" s="475">
        <f>'NH4'!M50</f>
        <v>12.295823654032706</v>
      </c>
      <c r="M558" s="475">
        <f>Na!M50</f>
        <v>37.449522046443981</v>
      </c>
      <c r="N558" s="475">
        <f>K!M50</f>
        <v>2.2702619286136474</v>
      </c>
      <c r="O558" s="475">
        <f>Mg!M50</f>
        <v>7.2165186203374727</v>
      </c>
      <c r="P558" s="472">
        <f>Ca!M50</f>
        <v>24.669636547544446</v>
      </c>
      <c r="Q558" s="476">
        <f t="shared" si="1263"/>
        <v>1.4227817601289496</v>
      </c>
      <c r="R558" s="473">
        <f t="shared" si="1264"/>
        <v>100.09304422710909</v>
      </c>
      <c r="S558" s="475">
        <f t="shared" si="1265"/>
        <v>119.68090893359553</v>
      </c>
      <c r="T558" s="475">
        <f t="shared" si="1266"/>
        <v>101.51582598723803</v>
      </c>
      <c r="U558" s="475">
        <f t="shared" si="1267"/>
        <v>8.9127325712539154</v>
      </c>
      <c r="V558" s="475">
        <f t="shared" si="1268"/>
        <v>8.2121840328514768</v>
      </c>
      <c r="W558" s="472">
        <f t="shared" si="1269"/>
        <v>3.1124998698365745</v>
      </c>
      <c r="X558" s="477">
        <f t="shared" si="1270"/>
        <v>87.601464268661474</v>
      </c>
      <c r="Y558" s="478">
        <f t="shared" ref="Y558:AA558" si="1281">H558*$E558/1000</f>
        <v>2.0231266641955998</v>
      </c>
      <c r="Z558" s="478">
        <f t="shared" si="1281"/>
        <v>1.2563798396016848</v>
      </c>
      <c r="AA558" s="478">
        <f t="shared" si="1281"/>
        <v>3.4656640694097645</v>
      </c>
      <c r="AB558" s="478">
        <f t="shared" ref="AB558:AF558" si="1282">L558*$E558/1000</f>
        <v>1.0771321564825087</v>
      </c>
      <c r="AC558" s="478">
        <f t="shared" si="1282"/>
        <v>3.2806329674300123</v>
      </c>
      <c r="AD558" s="478">
        <f t="shared" si="1282"/>
        <v>0.19887826921995092</v>
      </c>
      <c r="AE558" s="478">
        <f t="shared" si="1282"/>
        <v>0.63217759806362339</v>
      </c>
      <c r="AF558" s="478">
        <f t="shared" si="1282"/>
        <v>2.1610962845405797</v>
      </c>
      <c r="AG558" s="479">
        <f t="shared" si="1273"/>
        <v>0.34103170924641873</v>
      </c>
      <c r="AH558" s="480"/>
      <c r="AI558" s="459">
        <f t="shared" si="1274"/>
        <v>219.77395316070462</v>
      </c>
      <c r="AJ558" s="301"/>
      <c r="AK558" s="301"/>
    </row>
    <row r="559" spans="1:37" ht="12.75" hidden="1" customHeight="1">
      <c r="A559" s="447">
        <v>556</v>
      </c>
      <c r="B559" s="460">
        <v>2</v>
      </c>
      <c r="C559" s="483">
        <v>47</v>
      </c>
      <c r="D559" s="472">
        <f>測定日数!M51</f>
        <v>28</v>
      </c>
      <c r="E559" s="473">
        <f>mm!M51</f>
        <v>116.0828025477707</v>
      </c>
      <c r="F559" s="474">
        <f>pH!M51</f>
        <v>5.14</v>
      </c>
      <c r="G559" s="474">
        <f>EC!M51</f>
        <v>2.2200000000000002</v>
      </c>
      <c r="H559" s="475">
        <f>'SO4'!M51</f>
        <v>29.76</v>
      </c>
      <c r="I559" s="475">
        <f>'NO3'!M51</f>
        <v>17.190000000000001</v>
      </c>
      <c r="J559" s="475">
        <f>Cl!M51</f>
        <v>42.62</v>
      </c>
      <c r="K559" s="475">
        <f>H!M51</f>
        <v>7.2443596007499069</v>
      </c>
      <c r="L559" s="475">
        <f>'NH4'!M51</f>
        <v>26.4</v>
      </c>
      <c r="M559" s="475">
        <f>Na!M51</f>
        <v>37.17</v>
      </c>
      <c r="N559" s="475">
        <f>K!M51</f>
        <v>2.37</v>
      </c>
      <c r="O559" s="475">
        <f>Mg!M51</f>
        <v>6.31</v>
      </c>
      <c r="P559" s="472">
        <f>Ca!M51</f>
        <v>32.049999999999997</v>
      </c>
      <c r="Q559" s="476">
        <f t="shared" si="1263"/>
        <v>0.76457780230823791</v>
      </c>
      <c r="R559" s="473">
        <f t="shared" si="1264"/>
        <v>119.33</v>
      </c>
      <c r="S559" s="475">
        <f t="shared" si="1265"/>
        <v>149.9043596007499</v>
      </c>
      <c r="T559" s="475">
        <f t="shared" si="1266"/>
        <v>120.09457780230824</v>
      </c>
      <c r="U559" s="475">
        <f t="shared" si="1267"/>
        <v>11.356039268572147</v>
      </c>
      <c r="V559" s="475">
        <f t="shared" si="1268"/>
        <v>11.040703376525224</v>
      </c>
      <c r="W559" s="472">
        <f t="shared" si="1269"/>
        <v>-4.5724995434022784</v>
      </c>
      <c r="X559" s="477">
        <f t="shared" si="1270"/>
        <v>116.0828025477707</v>
      </c>
      <c r="Y559" s="478">
        <f t="shared" ref="Y559:AA559" si="1283">H559*$E559/1000</f>
        <v>3.4546242038216559</v>
      </c>
      <c r="Z559" s="478">
        <f t="shared" si="1283"/>
        <v>1.9954633757961786</v>
      </c>
      <c r="AA559" s="478">
        <f t="shared" si="1283"/>
        <v>4.9474490445859862</v>
      </c>
      <c r="AB559" s="478">
        <f t="shared" ref="AB559:AF559" si="1284">L559*$E559/1000</f>
        <v>3.0645859872611463</v>
      </c>
      <c r="AC559" s="478">
        <f t="shared" si="1284"/>
        <v>4.3147977707006371</v>
      </c>
      <c r="AD559" s="478">
        <f t="shared" si="1284"/>
        <v>0.27511624203821655</v>
      </c>
      <c r="AE559" s="478">
        <f t="shared" si="1284"/>
        <v>0.73248248407643302</v>
      </c>
      <c r="AF559" s="478">
        <f t="shared" si="1284"/>
        <v>3.7204538216560503</v>
      </c>
      <c r="AG559" s="479">
        <f t="shared" si="1273"/>
        <v>0.84094556511889851</v>
      </c>
      <c r="AH559" s="480"/>
      <c r="AI559" s="459">
        <f t="shared" si="1274"/>
        <v>269.23435960074988</v>
      </c>
      <c r="AJ559" s="301"/>
      <c r="AK559" s="301"/>
    </row>
    <row r="560" spans="1:37" ht="12.75" hidden="1" customHeight="1">
      <c r="A560" s="447">
        <v>557</v>
      </c>
      <c r="B560" s="460">
        <v>2</v>
      </c>
      <c r="C560" s="483">
        <v>48</v>
      </c>
      <c r="D560" s="472">
        <f>測定日数!M52</f>
        <v>28</v>
      </c>
      <c r="E560" s="473">
        <f>mm!M52</f>
        <v>139.64968152866243</v>
      </c>
      <c r="F560" s="474">
        <f>pH!M52</f>
        <v>6.23</v>
      </c>
      <c r="G560" s="474">
        <f>EC!M52</f>
        <v>1.92</v>
      </c>
      <c r="H560" s="475">
        <f>'SO4'!M52</f>
        <v>31.7</v>
      </c>
      <c r="I560" s="475">
        <f>'NO3'!M52</f>
        <v>18.2</v>
      </c>
      <c r="J560" s="475">
        <f>Cl!M52</f>
        <v>22.7</v>
      </c>
      <c r="K560" s="475">
        <f>H!M52</f>
        <v>0.58884365535558836</v>
      </c>
      <c r="L560" s="475">
        <f>'NH4'!M52</f>
        <v>31.7</v>
      </c>
      <c r="M560" s="475">
        <f>Na!M52</f>
        <v>25.6</v>
      </c>
      <c r="N560" s="475">
        <f>K!M52</f>
        <v>3</v>
      </c>
      <c r="O560" s="475">
        <f>Mg!M52</f>
        <v>6</v>
      </c>
      <c r="P560" s="472">
        <f>Ca!M52</f>
        <v>33.6</v>
      </c>
      <c r="Q560" s="476">
        <f t="shared" si="1263"/>
        <v>9.4063619303618964</v>
      </c>
      <c r="R560" s="473">
        <f t="shared" si="1264"/>
        <v>104.3</v>
      </c>
      <c r="S560" s="475">
        <f t="shared" si="1265"/>
        <v>140.08884365535559</v>
      </c>
      <c r="T560" s="475">
        <f t="shared" si="1266"/>
        <v>113.70636193036189</v>
      </c>
      <c r="U560" s="475">
        <f t="shared" si="1267"/>
        <v>14.644221528305968</v>
      </c>
      <c r="V560" s="475">
        <f t="shared" si="1268"/>
        <v>10.395185229802619</v>
      </c>
      <c r="W560" s="472">
        <f t="shared" si="1269"/>
        <v>-6.6595600993433814</v>
      </c>
      <c r="X560" s="477">
        <f t="shared" si="1270"/>
        <v>139.64968152866243</v>
      </c>
      <c r="Y560" s="478">
        <f t="shared" ref="Y560:AA560" si="1285">H560*$E560/1000</f>
        <v>4.4268949044585986</v>
      </c>
      <c r="Z560" s="478">
        <f t="shared" si="1285"/>
        <v>2.5416242038216561</v>
      </c>
      <c r="AA560" s="478">
        <f t="shared" si="1285"/>
        <v>3.1700477707006369</v>
      </c>
      <c r="AB560" s="478">
        <f t="shared" ref="AB560:AF560" si="1286">L560*$E560/1000</f>
        <v>4.4268949044585986</v>
      </c>
      <c r="AC560" s="478">
        <f t="shared" si="1286"/>
        <v>3.5750318471337583</v>
      </c>
      <c r="AD560" s="478">
        <f t="shared" si="1286"/>
        <v>0.41894904458598731</v>
      </c>
      <c r="AE560" s="478">
        <f t="shared" si="1286"/>
        <v>0.83789808917197461</v>
      </c>
      <c r="AF560" s="478">
        <f t="shared" si="1286"/>
        <v>4.6922292993630581</v>
      </c>
      <c r="AG560" s="479">
        <f t="shared" si="1273"/>
        <v>8.223182894058137E-2</v>
      </c>
      <c r="AH560" s="480"/>
      <c r="AI560" s="459">
        <f t="shared" si="1274"/>
        <v>244.38884365535557</v>
      </c>
      <c r="AJ560" s="301"/>
      <c r="AK560" s="301"/>
    </row>
    <row r="561" spans="1:37" ht="12.75" hidden="1" customHeight="1">
      <c r="A561" s="447">
        <v>558</v>
      </c>
      <c r="B561" s="460">
        <v>2</v>
      </c>
      <c r="C561" s="483">
        <v>49</v>
      </c>
      <c r="D561" s="472">
        <f>測定日数!M53</f>
        <v>28</v>
      </c>
      <c r="E561" s="473">
        <f>mm!M53</f>
        <v>89.29936305732484</v>
      </c>
      <c r="F561" s="474">
        <f>pH!M53</f>
        <v>4.7362893147989915</v>
      </c>
      <c r="G561" s="474">
        <f>EC!M53</f>
        <v>2.08</v>
      </c>
      <c r="H561" s="475">
        <f>'SO4'!M53</f>
        <v>22.8</v>
      </c>
      <c r="I561" s="475">
        <f>'NO3'!M53</f>
        <v>16.3</v>
      </c>
      <c r="J561" s="475">
        <f>Cl!M53</f>
        <v>17.600000000000001</v>
      </c>
      <c r="K561" s="475">
        <f>H!M53</f>
        <v>18.353153004548005</v>
      </c>
      <c r="L561" s="475">
        <f>'NH4'!M53</f>
        <v>18</v>
      </c>
      <c r="M561" s="475">
        <f>Na!M53</f>
        <v>13.2</v>
      </c>
      <c r="N561" s="475">
        <f>K!M53</f>
        <v>1.6</v>
      </c>
      <c r="O561" s="475">
        <f>Mg!M53</f>
        <v>4.0999999999999996</v>
      </c>
      <c r="P561" s="472">
        <f>Ca!M53</f>
        <v>9.6</v>
      </c>
      <c r="Q561" s="476">
        <f t="shared" si="1263"/>
        <v>0.3017942770541599</v>
      </c>
      <c r="R561" s="473">
        <f t="shared" si="1264"/>
        <v>79.5</v>
      </c>
      <c r="S561" s="475">
        <f t="shared" si="1265"/>
        <v>78.553153004547994</v>
      </c>
      <c r="T561" s="475">
        <f t="shared" si="1266"/>
        <v>79.801794277054157</v>
      </c>
      <c r="U561" s="475">
        <f t="shared" si="1267"/>
        <v>-0.59906871672769502</v>
      </c>
      <c r="V561" s="475">
        <f t="shared" si="1268"/>
        <v>-0.78850790198913534</v>
      </c>
      <c r="W561" s="472">
        <f t="shared" si="1269"/>
        <v>-12.245656855628354</v>
      </c>
      <c r="X561" s="477">
        <f t="shared" si="1270"/>
        <v>89.29936305732484</v>
      </c>
      <c r="Y561" s="478">
        <f t="shared" ref="Y561:AA561" si="1287">H561*$E561/1000</f>
        <v>2.0360254777070064</v>
      </c>
      <c r="Z561" s="478">
        <f t="shared" si="1287"/>
        <v>1.4555796178343949</v>
      </c>
      <c r="AA561" s="478">
        <f t="shared" si="1287"/>
        <v>1.5716687898089174</v>
      </c>
      <c r="AB561" s="478">
        <f t="shared" ref="AB561:AF561" si="1288">L561*$E561/1000</f>
        <v>1.6073885350318471</v>
      </c>
      <c r="AC561" s="478">
        <f t="shared" si="1288"/>
        <v>1.1787515923566878</v>
      </c>
      <c r="AD561" s="478">
        <f t="shared" si="1288"/>
        <v>0.14287898089171974</v>
      </c>
      <c r="AE561" s="478">
        <f t="shared" si="1288"/>
        <v>0.36612738853503179</v>
      </c>
      <c r="AF561" s="478">
        <f t="shared" si="1288"/>
        <v>0.85727388535031845</v>
      </c>
      <c r="AG561" s="479">
        <f t="shared" si="1273"/>
        <v>1.6389248733997646</v>
      </c>
      <c r="AH561" s="480"/>
      <c r="AI561" s="459">
        <f t="shared" si="1274"/>
        <v>158.05315300454799</v>
      </c>
      <c r="AJ561" s="301"/>
      <c r="AK561" s="301"/>
    </row>
    <row r="562" spans="1:37" ht="12.75" hidden="1" customHeight="1">
      <c r="A562" s="447">
        <v>559</v>
      </c>
      <c r="B562" s="460">
        <v>2</v>
      </c>
      <c r="C562" s="483">
        <v>50</v>
      </c>
      <c r="D562" s="472">
        <f>測定日数!M54</f>
        <v>28</v>
      </c>
      <c r="E562" s="473">
        <f>mm!M54</f>
        <v>99.506853519914799</v>
      </c>
      <c r="F562" s="474">
        <f>pH!M54</f>
        <v>4.8099999999999996</v>
      </c>
      <c r="G562" s="474">
        <f>EC!M54</f>
        <v>3.1</v>
      </c>
      <c r="H562" s="475">
        <f>'SO4'!M54</f>
        <v>34.799999999999997</v>
      </c>
      <c r="I562" s="475">
        <f>'NO3'!M54</f>
        <v>26.2</v>
      </c>
      <c r="J562" s="475">
        <f>Cl!M54</f>
        <v>85.6</v>
      </c>
      <c r="K562" s="475">
        <f>H!M54</f>
        <v>15.488166189124829</v>
      </c>
      <c r="L562" s="475">
        <f>'NH4'!M54</f>
        <v>9</v>
      </c>
      <c r="M562" s="475">
        <f>Na!M54</f>
        <v>88.7</v>
      </c>
      <c r="N562" s="475">
        <f>K!M54</f>
        <v>2.6</v>
      </c>
      <c r="O562" s="475">
        <f>Mg!M54</f>
        <v>11.6</v>
      </c>
      <c r="P562" s="472">
        <f>Ca!M54</f>
        <v>17.8</v>
      </c>
      <c r="Q562" s="476">
        <f t="shared" si="1263"/>
        <v>0.35761990638769908</v>
      </c>
      <c r="R562" s="473">
        <f t="shared" si="1264"/>
        <v>181.39999999999998</v>
      </c>
      <c r="S562" s="475">
        <f t="shared" si="1265"/>
        <v>174.58816618912482</v>
      </c>
      <c r="T562" s="475">
        <f t="shared" si="1266"/>
        <v>181.75761990638767</v>
      </c>
      <c r="U562" s="475">
        <f t="shared" si="1267"/>
        <v>-1.9135000704647731</v>
      </c>
      <c r="V562" s="475">
        <f t="shared" si="1268"/>
        <v>-2.011937280308179</v>
      </c>
      <c r="W562" s="472">
        <f t="shared" si="1269"/>
        <v>-4.994518605097455</v>
      </c>
      <c r="X562" s="477">
        <f t="shared" si="1270"/>
        <v>99.506853519914799</v>
      </c>
      <c r="Y562" s="478">
        <f t="shared" ref="Y562:AA562" si="1289">H562*$E562/1000</f>
        <v>3.4628385024930348</v>
      </c>
      <c r="Z562" s="478">
        <f t="shared" si="1289"/>
        <v>2.6070795622217675</v>
      </c>
      <c r="AA562" s="478">
        <f t="shared" si="1289"/>
        <v>8.5177866613047062</v>
      </c>
      <c r="AB562" s="478">
        <f t="shared" ref="AB562:AF562" si="1290">L562*$E562/1000</f>
        <v>0.89556168167923322</v>
      </c>
      <c r="AC562" s="478">
        <f t="shared" si="1290"/>
        <v>8.8262579072164424</v>
      </c>
      <c r="AD562" s="478">
        <f t="shared" si="1290"/>
        <v>0.25871781915177849</v>
      </c>
      <c r="AE562" s="478">
        <f t="shared" si="1290"/>
        <v>1.1542795008310116</v>
      </c>
      <c r="AF562" s="478">
        <f t="shared" si="1290"/>
        <v>1.7712219926544834</v>
      </c>
      <c r="AG562" s="479">
        <f t="shared" si="1273"/>
        <v>1.5411786842733413</v>
      </c>
      <c r="AH562" s="480"/>
      <c r="AI562" s="459">
        <f t="shared" si="1274"/>
        <v>355.9881661891248</v>
      </c>
      <c r="AJ562" s="301"/>
      <c r="AK562" s="301"/>
    </row>
    <row r="563" spans="1:37" ht="12.75" hidden="1" customHeight="1">
      <c r="A563" s="447">
        <v>560</v>
      </c>
      <c r="B563" s="460">
        <v>2</v>
      </c>
      <c r="C563" s="483">
        <v>51</v>
      </c>
      <c r="D563" s="472">
        <f>測定日数!M55</f>
        <v>21</v>
      </c>
      <c r="E563" s="473">
        <f>mm!M55</f>
        <v>71</v>
      </c>
      <c r="F563" s="474">
        <f>pH!M55</f>
        <v>5.2234518448712421</v>
      </c>
      <c r="G563" s="474">
        <f>EC!M55</f>
        <v>2.3025352112676054</v>
      </c>
      <c r="H563" s="475">
        <f>'SO4'!M55</f>
        <v>27.938084471852974</v>
      </c>
      <c r="I563" s="475">
        <f>'NO3'!M55</f>
        <v>20.041065616404442</v>
      </c>
      <c r="J563" s="475">
        <f>Cl!M55</f>
        <v>75.227954468702194</v>
      </c>
      <c r="K563" s="475">
        <f>H!M55</f>
        <v>5.9778932466048991</v>
      </c>
      <c r="L563" s="475">
        <f>'NH4'!M55</f>
        <v>16.418912588613725</v>
      </c>
      <c r="M563" s="475">
        <f>Na!M55</f>
        <v>64.250225143816365</v>
      </c>
      <c r="N563" s="475">
        <f>K!M55</f>
        <v>2.0892619141961744</v>
      </c>
      <c r="O563" s="475">
        <f>Mg!M55</f>
        <v>9.8597340622683465</v>
      </c>
      <c r="P563" s="472">
        <f>Ca!M55</f>
        <v>21.745241910545108</v>
      </c>
      <c r="Q563" s="476">
        <f t="shared" si="1263"/>
        <v>0.92655996254495043</v>
      </c>
      <c r="R563" s="473">
        <f t="shared" si="1264"/>
        <v>151.14518902881258</v>
      </c>
      <c r="S563" s="475">
        <f t="shared" si="1265"/>
        <v>151.94624483885806</v>
      </c>
      <c r="T563" s="475">
        <f t="shared" si="1266"/>
        <v>152.07174899135754</v>
      </c>
      <c r="U563" s="475">
        <f t="shared" si="1267"/>
        <v>0.26429510059833067</v>
      </c>
      <c r="V563" s="475">
        <f t="shared" si="1268"/>
        <v>-4.1281817210320738E-2</v>
      </c>
      <c r="W563" s="472">
        <f t="shared" si="1269"/>
        <v>-2.3580773715290491</v>
      </c>
      <c r="X563" s="477">
        <f t="shared" si="1270"/>
        <v>71</v>
      </c>
      <c r="Y563" s="478">
        <f t="shared" ref="Y563:AA563" si="1291">H563*$E563/1000</f>
        <v>1.9836039975015614</v>
      </c>
      <c r="Z563" s="478">
        <f t="shared" si="1291"/>
        <v>1.4229156587647154</v>
      </c>
      <c r="AA563" s="478">
        <f t="shared" si="1291"/>
        <v>5.3411847672778556</v>
      </c>
      <c r="AB563" s="478">
        <f t="shared" ref="AB563:AF563" si="1292">L563*$E563/1000</f>
        <v>1.1657427937915745</v>
      </c>
      <c r="AC563" s="478">
        <f t="shared" si="1292"/>
        <v>4.561765985210962</v>
      </c>
      <c r="AD563" s="478">
        <f t="shared" si="1292"/>
        <v>0.14833759590792839</v>
      </c>
      <c r="AE563" s="478">
        <f t="shared" si="1292"/>
        <v>0.70004111842105265</v>
      </c>
      <c r="AF563" s="478">
        <f t="shared" si="1292"/>
        <v>1.5439121756487026</v>
      </c>
      <c r="AG563" s="479">
        <f t="shared" si="1273"/>
        <v>0.42443042050894786</v>
      </c>
      <c r="AH563" s="480"/>
      <c r="AI563" s="459">
        <f t="shared" si="1274"/>
        <v>303.09143386767062</v>
      </c>
      <c r="AJ563" s="301"/>
      <c r="AK563" s="301"/>
    </row>
    <row r="564" spans="1:37" ht="12.75" hidden="1" customHeight="1">
      <c r="A564" s="447">
        <v>561</v>
      </c>
      <c r="B564" s="460">
        <v>2</v>
      </c>
      <c r="C564" s="483">
        <v>52</v>
      </c>
      <c r="D564" s="472">
        <f>測定日数!M56</f>
        <v>28</v>
      </c>
      <c r="E564" s="473">
        <f>mm!M56</f>
        <v>41.51079225722814</v>
      </c>
      <c r="F564" s="474">
        <f>pH!M56</f>
        <v>5.0999999999999996</v>
      </c>
      <c r="G564" s="474">
        <f>EC!M56</f>
        <v>6.8</v>
      </c>
      <c r="H564" s="475">
        <f>'SO4'!M56</f>
        <v>44.8</v>
      </c>
      <c r="I564" s="475">
        <f>'NO3'!M56</f>
        <v>23.6</v>
      </c>
      <c r="J564" s="475">
        <f>Cl!M56</f>
        <v>388</v>
      </c>
      <c r="K564" s="475">
        <f>H!M56</f>
        <v>7.9432823472428247</v>
      </c>
      <c r="L564" s="475">
        <f>'NH4'!M56</f>
        <v>24.1</v>
      </c>
      <c r="M564" s="475">
        <f>Na!M56</f>
        <v>346.1</v>
      </c>
      <c r="N564" s="475">
        <f>K!M56</f>
        <v>9.1999999999999993</v>
      </c>
      <c r="O564" s="475">
        <f>Mg!M56</f>
        <v>40.1</v>
      </c>
      <c r="P564" s="472">
        <f>Ca!M56</f>
        <v>31</v>
      </c>
      <c r="Q564" s="476">
        <f t="shared" si="1263"/>
        <v>0.69730324323603288</v>
      </c>
      <c r="R564" s="473">
        <f t="shared" si="1264"/>
        <v>501.2</v>
      </c>
      <c r="S564" s="475">
        <f t="shared" si="1265"/>
        <v>529.54328234724289</v>
      </c>
      <c r="T564" s="475">
        <f t="shared" si="1266"/>
        <v>501.89730324323602</v>
      </c>
      <c r="U564" s="475">
        <f t="shared" si="1267"/>
        <v>2.7497906445432889</v>
      </c>
      <c r="V564" s="475">
        <f t="shared" si="1268"/>
        <v>2.6803268642158486</v>
      </c>
      <c r="W564" s="472">
        <f t="shared" si="1269"/>
        <v>0.73498868008824336</v>
      </c>
      <c r="X564" s="477">
        <f t="shared" si="1270"/>
        <v>41.51079225722814</v>
      </c>
      <c r="Y564" s="478">
        <f t="shared" ref="Y564:AA564" si="1293">H564*$E564/1000</f>
        <v>1.8596834931238204</v>
      </c>
      <c r="Z564" s="478">
        <f t="shared" si="1293"/>
        <v>0.97965469727058418</v>
      </c>
      <c r="AA564" s="478">
        <f t="shared" si="1293"/>
        <v>16.106187395804518</v>
      </c>
      <c r="AB564" s="478">
        <f t="shared" ref="AB564:AF564" si="1294">L564*$E564/1000</f>
        <v>1.0004100933991982</v>
      </c>
      <c r="AC564" s="478">
        <f t="shared" si="1294"/>
        <v>14.36688520022666</v>
      </c>
      <c r="AD564" s="478">
        <f t="shared" si="1294"/>
        <v>0.38189928876649887</v>
      </c>
      <c r="AE564" s="478">
        <f t="shared" si="1294"/>
        <v>1.6645827695148485</v>
      </c>
      <c r="AF564" s="478">
        <f t="shared" si="1294"/>
        <v>1.2868345599740723</v>
      </c>
      <c r="AG564" s="479">
        <f t="shared" si="1273"/>
        <v>0.32973194335690442</v>
      </c>
      <c r="AH564" s="480"/>
      <c r="AI564" s="459">
        <f t="shared" si="1274"/>
        <v>1030.7432823472429</v>
      </c>
      <c r="AJ564" s="301"/>
      <c r="AK564" s="301"/>
    </row>
    <row r="565" spans="1:37" ht="12.75" hidden="1" customHeight="1">
      <c r="A565" s="447">
        <v>562</v>
      </c>
      <c r="B565" s="460">
        <v>3</v>
      </c>
      <c r="C565" s="483">
        <v>1</v>
      </c>
      <c r="D565" s="461">
        <f>測定日数!N5</f>
        <v>35</v>
      </c>
      <c r="E565" s="462">
        <f>mm!N5</f>
        <v>83.295401373190018</v>
      </c>
      <c r="F565" s="463">
        <f>pH!N5</f>
        <v>4.4965321401716309</v>
      </c>
      <c r="G565" s="463">
        <f>EC!N5</f>
        <v>3.7306358911647814</v>
      </c>
      <c r="H565" s="464">
        <f>'SO4'!N5</f>
        <v>29.527042856484726</v>
      </c>
      <c r="I565" s="464">
        <f>'NO3'!N5</f>
        <v>14.628866609790578</v>
      </c>
      <c r="J565" s="464">
        <f>Cl!N5</f>
        <v>141.03354799661807</v>
      </c>
      <c r="K565" s="464">
        <f>H!N5</f>
        <v>31.876296649029829</v>
      </c>
      <c r="L565" s="464">
        <f>'NH4'!N5</f>
        <v>24.836277201979954</v>
      </c>
      <c r="M565" s="464">
        <f>Na!N5</f>
        <v>116.6525256019178</v>
      </c>
      <c r="N565" s="464">
        <f>K!N5</f>
        <v>3.9815472687931242</v>
      </c>
      <c r="O565" s="464">
        <f>Mg!N5</f>
        <v>14.052716872754784</v>
      </c>
      <c r="P565" s="461">
        <f>Ca!N5</f>
        <v>14.164151045210573</v>
      </c>
      <c r="Q565" s="465">
        <f t="shared" si="1263"/>
        <v>0.17376160736791629</v>
      </c>
      <c r="R565" s="466">
        <f t="shared" si="1264"/>
        <v>214.7165003193781</v>
      </c>
      <c r="S565" s="467">
        <f t="shared" si="1265"/>
        <v>233.78038255765142</v>
      </c>
      <c r="T565" s="467">
        <f t="shared" si="1266"/>
        <v>214.89026192674601</v>
      </c>
      <c r="U565" s="467">
        <f t="shared" si="1267"/>
        <v>4.2506164404046318</v>
      </c>
      <c r="V565" s="467">
        <f t="shared" si="1268"/>
        <v>4.2102421593936752</v>
      </c>
      <c r="W565" s="461">
        <f t="shared" si="1269"/>
        <v>2.0047336927733705</v>
      </c>
      <c r="X565" s="468">
        <f t="shared" si="1270"/>
        <v>83.295401373190018</v>
      </c>
      <c r="Y565" s="469">
        <f t="shared" ref="Y565:AA565" si="1295">H565*$E565/1000</f>
        <v>2.4594668860942783</v>
      </c>
      <c r="Z565" s="469">
        <f t="shared" si="1295"/>
        <v>1.2185173158973637</v>
      </c>
      <c r="AA565" s="469">
        <f t="shared" si="1295"/>
        <v>11.747445987463362</v>
      </c>
      <c r="AB565" s="469">
        <f t="shared" ref="AB565:AF565" si="1296">L565*$E565/1000</f>
        <v>2.0687476781547289</v>
      </c>
      <c r="AC565" s="469">
        <f t="shared" si="1296"/>
        <v>9.7166189412080683</v>
      </c>
      <c r="AD565" s="469">
        <f t="shared" si="1296"/>
        <v>0.33164457784045176</v>
      </c>
      <c r="AE565" s="469">
        <f t="shared" si="1296"/>
        <v>1.1705266922999094</v>
      </c>
      <c r="AF565" s="469">
        <f t="shared" si="1296"/>
        <v>1.1798086464213036</v>
      </c>
      <c r="AG565" s="470">
        <f t="shared" si="1273"/>
        <v>2.6551489236718115</v>
      </c>
      <c r="AH565" s="471"/>
      <c r="AI565" s="459">
        <f t="shared" si="1274"/>
        <v>448.49688287702952</v>
      </c>
      <c r="AJ565" s="301"/>
      <c r="AK565" s="301"/>
    </row>
    <row r="566" spans="1:37" ht="12.75" hidden="1" customHeight="1">
      <c r="A566" s="447">
        <v>563</v>
      </c>
      <c r="B566" s="460">
        <v>3</v>
      </c>
      <c r="C566" s="483">
        <v>2</v>
      </c>
      <c r="D566" s="461">
        <f>測定日数!N6</f>
        <v>28</v>
      </c>
      <c r="E566" s="462">
        <f>mm!N6</f>
        <v>71.297213184325912</v>
      </c>
      <c r="F566" s="463">
        <f>pH!N6</f>
        <v>5.0426563958969606</v>
      </c>
      <c r="G566" s="463">
        <f>EC!N6</f>
        <v>2.6772539682539689</v>
      </c>
      <c r="H566" s="464">
        <f>'SO4'!N6</f>
        <v>31.94308883428512</v>
      </c>
      <c r="I566" s="464">
        <f>'NO3'!N6</f>
        <v>35.645887552286361</v>
      </c>
      <c r="J566" s="464">
        <f>Cl!N6</f>
        <v>64.864147364107254</v>
      </c>
      <c r="K566" s="464">
        <f>H!N6</f>
        <v>9.9304888129576714</v>
      </c>
      <c r="L566" s="464">
        <f>'NH4'!N6</f>
        <v>49.292521403535133</v>
      </c>
      <c r="M566" s="464">
        <f>Na!N6</f>
        <v>67.463952498575537</v>
      </c>
      <c r="N566" s="464">
        <f>K!N6</f>
        <v>10.238517424253965</v>
      </c>
      <c r="O566" s="464">
        <f>Mg!N6</f>
        <v>20.280758466626544</v>
      </c>
      <c r="P566" s="461">
        <f>Ca!N6</f>
        <v>5.1642110895464528</v>
      </c>
      <c r="Q566" s="465">
        <f t="shared" si="1263"/>
        <v>0.61105187499779545</v>
      </c>
      <c r="R566" s="466">
        <f t="shared" si="1264"/>
        <v>164.39621258496385</v>
      </c>
      <c r="S566" s="467">
        <f t="shared" si="1265"/>
        <v>187.81541925166829</v>
      </c>
      <c r="T566" s="467">
        <f t="shared" si="1266"/>
        <v>165.00726445996168</v>
      </c>
      <c r="U566" s="467">
        <f t="shared" si="1267"/>
        <v>6.6491860432272922</v>
      </c>
      <c r="V566" s="467">
        <f t="shared" si="1268"/>
        <v>6.4644808411321533</v>
      </c>
      <c r="W566" s="461">
        <f t="shared" si="1269"/>
        <v>-0.86450493602662726</v>
      </c>
      <c r="X566" s="468">
        <f t="shared" si="1270"/>
        <v>71.297213184325912</v>
      </c>
      <c r="Y566" s="469">
        <f t="shared" ref="Y566:AA566" si="1297">H566*$E566/1000</f>
        <v>2.277453214383887</v>
      </c>
      <c r="Z566" s="469">
        <f t="shared" si="1297"/>
        <v>2.5414524439598698</v>
      </c>
      <c r="AA566" s="469">
        <f t="shared" si="1297"/>
        <v>4.6246329426382866</v>
      </c>
      <c r="AB566" s="469">
        <f t="shared" ref="AB566:AF566" si="1298">L566*$E566/1000</f>
        <v>3.5144194069007924</v>
      </c>
      <c r="AC566" s="469">
        <f t="shared" si="1298"/>
        <v>4.8099918035481766</v>
      </c>
      <c r="AD566" s="469">
        <f t="shared" si="1298"/>
        <v>0.72997775948847043</v>
      </c>
      <c r="AE566" s="469">
        <f t="shared" si="1298"/>
        <v>1.4459615599348954</v>
      </c>
      <c r="AF566" s="469">
        <f t="shared" si="1298"/>
        <v>0.36819385898025342</v>
      </c>
      <c r="AG566" s="470">
        <f t="shared" si="1273"/>
        <v>0.70801617792200666</v>
      </c>
      <c r="AH566" s="471"/>
      <c r="AI566" s="459">
        <f t="shared" si="1274"/>
        <v>352.21163183663214</v>
      </c>
      <c r="AJ566" s="301"/>
      <c r="AK566" s="301"/>
    </row>
    <row r="567" spans="1:37" ht="12.75" hidden="1" customHeight="1">
      <c r="A567" s="447">
        <v>564</v>
      </c>
      <c r="B567" s="460">
        <v>3</v>
      </c>
      <c r="C567" s="483">
        <v>3</v>
      </c>
      <c r="D567" s="461">
        <f>測定日数!N7</f>
        <v>35</v>
      </c>
      <c r="E567" s="462">
        <f>mm!N7</f>
        <v>55.414012738853501</v>
      </c>
      <c r="F567" s="463">
        <f>pH!N7</f>
        <v>4.5816191021721648</v>
      </c>
      <c r="G567" s="463">
        <f>EC!N7</f>
        <v>3.79566091954023</v>
      </c>
      <c r="H567" s="464">
        <f>'SO4'!N7</f>
        <v>39.974856321839077</v>
      </c>
      <c r="I567" s="464">
        <f>'NO3'!N7</f>
        <v>18.692992213570637</v>
      </c>
      <c r="J567" s="464">
        <f>Cl!N7</f>
        <v>114.08086506817114</v>
      </c>
      <c r="K567" s="464">
        <f>H!N7</f>
        <v>26.204802920057428</v>
      </c>
      <c r="L567" s="464">
        <f>'NH4'!N7</f>
        <v>22.924648786717757</v>
      </c>
      <c r="M567" s="464">
        <f>Na!N7</f>
        <v>94.349075462268857</v>
      </c>
      <c r="N567" s="464">
        <f>K!N7</f>
        <v>2.8551900520328068</v>
      </c>
      <c r="O567" s="464">
        <f>Mg!N7</f>
        <v>13.283430301310249</v>
      </c>
      <c r="P567" s="461">
        <f>Ca!N7</f>
        <v>21.972701149425291</v>
      </c>
      <c r="Q567" s="465">
        <f t="shared" si="1263"/>
        <v>0.21136875402456987</v>
      </c>
      <c r="R567" s="466">
        <f t="shared" si="1264"/>
        <v>212.72356992541992</v>
      </c>
      <c r="S567" s="467">
        <f t="shared" si="1265"/>
        <v>216.84598012254796</v>
      </c>
      <c r="T567" s="467">
        <f t="shared" si="1266"/>
        <v>212.93493867944449</v>
      </c>
      <c r="U567" s="467">
        <f t="shared" si="1267"/>
        <v>0.95966071074351167</v>
      </c>
      <c r="V567" s="467">
        <f t="shared" si="1268"/>
        <v>0.91000816276474938</v>
      </c>
      <c r="W567" s="461">
        <f t="shared" si="1269"/>
        <v>-2.2772436314016242</v>
      </c>
      <c r="X567" s="468">
        <f t="shared" si="1270"/>
        <v>55.414012738853501</v>
      </c>
      <c r="Y567" s="469">
        <f t="shared" ref="Y567:AA567" si="1299">H567*$E567/1000</f>
        <v>2.2151671974522293</v>
      </c>
      <c r="Z567" s="469">
        <f t="shared" si="1299"/>
        <v>1.0358537086500925</v>
      </c>
      <c r="AA567" s="469">
        <f t="shared" si="1299"/>
        <v>6.3216785101470627</v>
      </c>
      <c r="AB567" s="469">
        <f t="shared" ref="AB567:AF567" si="1300">L567*$E567/1000</f>
        <v>1.2703467799009203</v>
      </c>
      <c r="AC567" s="469">
        <f t="shared" si="1300"/>
        <v>5.2282608695652169</v>
      </c>
      <c r="AD567" s="469">
        <f t="shared" si="1300"/>
        <v>0.15821753791519375</v>
      </c>
      <c r="AE567" s="469">
        <f t="shared" si="1300"/>
        <v>0.73608817593247877</v>
      </c>
      <c r="AF567" s="469">
        <f t="shared" si="1300"/>
        <v>1.217595541401274</v>
      </c>
      <c r="AG567" s="470">
        <f t="shared" si="1273"/>
        <v>1.4521132828312078</v>
      </c>
      <c r="AH567" s="471"/>
      <c r="AI567" s="459">
        <f t="shared" si="1274"/>
        <v>429.56955004796788</v>
      </c>
      <c r="AJ567" s="301"/>
      <c r="AK567" s="301"/>
    </row>
    <row r="568" spans="1:37" ht="12.75" hidden="1" customHeight="1">
      <c r="A568" s="447">
        <v>565</v>
      </c>
      <c r="B568" s="460">
        <v>3</v>
      </c>
      <c r="C568" s="483">
        <v>4</v>
      </c>
      <c r="D568" s="461">
        <f>測定日数!N8</f>
        <v>27</v>
      </c>
      <c r="E568" s="462">
        <f>mm!N8</f>
        <v>58.873329089751749</v>
      </c>
      <c r="F568" s="463">
        <f>pH!N8</f>
        <v>5.21</v>
      </c>
      <c r="G568" s="463">
        <f>EC!N8</f>
        <v>1.6910000000000001</v>
      </c>
      <c r="H568" s="464">
        <f>'SO4'!N8</f>
        <v>20.6</v>
      </c>
      <c r="I568" s="464">
        <f>'NO3'!N8</f>
        <v>17.600000000000001</v>
      </c>
      <c r="J568" s="464">
        <f>Cl!N8</f>
        <v>42.2</v>
      </c>
      <c r="K568" s="464">
        <f>H!N8</f>
        <v>6.1659500186148231</v>
      </c>
      <c r="L568" s="464">
        <f>'NH4'!N8</f>
        <v>21.6</v>
      </c>
      <c r="M568" s="464">
        <f>Na!N8</f>
        <v>37.200000000000003</v>
      </c>
      <c r="N568" s="464">
        <f>K!N8</f>
        <v>2.5</v>
      </c>
      <c r="O568" s="464">
        <f>Mg!N8</f>
        <v>5.6</v>
      </c>
      <c r="P568" s="461">
        <f>Ca!N8</f>
        <v>15</v>
      </c>
      <c r="Q568" s="465">
        <f t="shared" si="1263"/>
        <v>0.89830059049298827</v>
      </c>
      <c r="R568" s="466">
        <f t="shared" si="1264"/>
        <v>101</v>
      </c>
      <c r="S568" s="467">
        <f t="shared" si="1265"/>
        <v>108.66595001861481</v>
      </c>
      <c r="T568" s="467">
        <f t="shared" si="1266"/>
        <v>101.89830059049299</v>
      </c>
      <c r="U568" s="467">
        <f t="shared" si="1267"/>
        <v>3.656268467976894</v>
      </c>
      <c r="V568" s="467">
        <f t="shared" si="1268"/>
        <v>3.2140543366429761</v>
      </c>
      <c r="W568" s="461">
        <f t="shared" si="1269"/>
        <v>-2.9010591919612825</v>
      </c>
      <c r="X568" s="468">
        <f t="shared" si="1270"/>
        <v>58.873329089751749</v>
      </c>
      <c r="Y568" s="469">
        <f t="shared" ref="Y568:AA568" si="1301">H568*$E568/1000</f>
        <v>1.2127905792488862</v>
      </c>
      <c r="Z568" s="469">
        <f t="shared" si="1301"/>
        <v>1.0361705919796309</v>
      </c>
      <c r="AA568" s="469">
        <f t="shared" si="1301"/>
        <v>2.4844544875875241</v>
      </c>
      <c r="AB568" s="469">
        <f t="shared" ref="AB568:AF568" si="1302">L568*$E568/1000</f>
        <v>1.2716639083386378</v>
      </c>
      <c r="AC568" s="469">
        <f t="shared" si="1302"/>
        <v>2.1900878421387651</v>
      </c>
      <c r="AD568" s="469">
        <f t="shared" si="1302"/>
        <v>0.14718332272437937</v>
      </c>
      <c r="AE568" s="469">
        <f t="shared" si="1302"/>
        <v>0.3296906429026098</v>
      </c>
      <c r="AF568" s="469">
        <f t="shared" si="1302"/>
        <v>0.88309993634627615</v>
      </c>
      <c r="AG568" s="470">
        <f t="shared" si="1273"/>
        <v>0.36301000459687138</v>
      </c>
      <c r="AH568" s="471"/>
      <c r="AI568" s="459">
        <f t="shared" si="1274"/>
        <v>209.66595001861481</v>
      </c>
      <c r="AJ568" s="301"/>
      <c r="AK568" s="301"/>
    </row>
    <row r="569" spans="1:37" ht="12.75" hidden="1" customHeight="1">
      <c r="A569" s="447">
        <v>566</v>
      </c>
      <c r="B569" s="460">
        <v>3</v>
      </c>
      <c r="C569" s="483">
        <v>5</v>
      </c>
      <c r="D569" s="461">
        <f>測定日数!N9</f>
        <v>0</v>
      </c>
      <c r="E569" s="484"/>
      <c r="F569" s="463"/>
      <c r="G569" s="463"/>
      <c r="H569" s="464"/>
      <c r="I569" s="464"/>
      <c r="J569" s="464"/>
      <c r="K569" s="464"/>
      <c r="L569" s="464"/>
      <c r="M569" s="464"/>
      <c r="N569" s="464"/>
      <c r="O569" s="464"/>
      <c r="P569" s="461"/>
      <c r="Q569" s="465"/>
      <c r="R569" s="466"/>
      <c r="S569" s="467"/>
      <c r="T569" s="467"/>
      <c r="U569" s="467"/>
      <c r="V569" s="467"/>
      <c r="W569" s="461"/>
      <c r="X569" s="468"/>
      <c r="Y569" s="469"/>
      <c r="Z569" s="469"/>
      <c r="AA569" s="469"/>
      <c r="AB569" s="469"/>
      <c r="AC569" s="469"/>
      <c r="AD569" s="469"/>
      <c r="AE569" s="469"/>
      <c r="AF569" s="469"/>
      <c r="AG569" s="470"/>
      <c r="AH569" s="471"/>
      <c r="AI569" s="459"/>
      <c r="AJ569" s="301"/>
      <c r="AK569" s="301"/>
    </row>
    <row r="570" spans="1:37" ht="12.75" hidden="1" customHeight="1">
      <c r="A570" s="447">
        <v>567</v>
      </c>
      <c r="B570" s="460">
        <v>3</v>
      </c>
      <c r="C570" s="483">
        <v>6</v>
      </c>
      <c r="D570" s="461">
        <f>測定日数!N10</f>
        <v>35</v>
      </c>
      <c r="E570" s="462">
        <f>mm!N10</f>
        <v>101.2</v>
      </c>
      <c r="F570" s="463">
        <f>pH!N10</f>
        <v>4.5924641372894248</v>
      </c>
      <c r="G570" s="463">
        <f>EC!N10</f>
        <v>3.87</v>
      </c>
      <c r="H570" s="464">
        <f>'SO4'!N10</f>
        <v>40.9209027128502</v>
      </c>
      <c r="I570" s="464">
        <f>'NO3'!N10</f>
        <v>26.449797133684243</v>
      </c>
      <c r="J570" s="464">
        <f>Cl!N10</f>
        <v>85.119360035893379</v>
      </c>
      <c r="K570" s="464">
        <f>H!N10</f>
        <v>25.558529468727691</v>
      </c>
      <c r="L570" s="464">
        <f>'NH4'!N10</f>
        <v>37.010348729605383</v>
      </c>
      <c r="M570" s="464">
        <f>Na!N10</f>
        <v>66.782698454057567</v>
      </c>
      <c r="N570" s="464">
        <f>K!N10</f>
        <v>3.388597067382153</v>
      </c>
      <c r="O570" s="464">
        <f>Mg!N10</f>
        <v>10.408049509708107</v>
      </c>
      <c r="P570" s="461">
        <f>Ca!N10</f>
        <v>39.175244243949372</v>
      </c>
      <c r="Q570" s="465">
        <f t="shared" ref="Q570:Q574" si="1303">1.24*10^(F570-5.35)</f>
        <v>0.21671342826859724</v>
      </c>
      <c r="R570" s="466">
        <f t="shared" ref="R570:R574" si="1304">SUM(H570:J570)+H570</f>
        <v>193.41096259527802</v>
      </c>
      <c r="S570" s="467">
        <f t="shared" ref="S570:S574" si="1305">SUM(K570:P570)+O570+P570</f>
        <v>231.90676122708774</v>
      </c>
      <c r="T570" s="467">
        <f t="shared" ref="T570:T574" si="1306">SUM(H570:J570,Q570)+H570</f>
        <v>193.62767602354663</v>
      </c>
      <c r="U570" s="467">
        <f t="shared" ref="U570:U574" si="1307">(S570-R570)/(R570+S570)*100</f>
        <v>9.0510685249240908</v>
      </c>
      <c r="V570" s="467">
        <f t="shared" ref="V570:V574" si="1308">(S570-T570)/(S570+T570)*100</f>
        <v>8.9955317014672591</v>
      </c>
      <c r="W570" s="461">
        <f t="shared" ref="W570:W574" si="1309">100*((349.7*10^(2-F570)+(80*2*H570+71.5*I570+76.3*J570+73.5*L570+50.1*M570+73.5*N570+59.8*2*P570+53.3*2*O570)/10000)-G570)/((349.7*10^(2-F570)+(80*2*H570+71.5*I570+76.3*J570+73.5*L570+50.1*M570+73.5*N570+59.8*2*P570+53.3*2*O570)/10000)+G570)</f>
        <v>-3.6409260131221011</v>
      </c>
      <c r="X570" s="468">
        <f t="shared" ref="X570:X574" si="1310">E570</f>
        <v>101.2</v>
      </c>
      <c r="Y570" s="469">
        <f t="shared" ref="Y570:AA570" si="1311">H570*$E570/1000</f>
        <v>4.1411953545404403</v>
      </c>
      <c r="Z570" s="469">
        <f t="shared" si="1311"/>
        <v>2.676719469928845</v>
      </c>
      <c r="AA570" s="469">
        <f t="shared" si="1311"/>
        <v>8.6140792356324116</v>
      </c>
      <c r="AB570" s="469">
        <f t="shared" ref="AB570:AF570" si="1312">L570*$E570/1000</f>
        <v>3.745447291436065</v>
      </c>
      <c r="AC570" s="469">
        <f t="shared" si="1312"/>
        <v>6.7584090835506254</v>
      </c>
      <c r="AD570" s="469">
        <f t="shared" si="1312"/>
        <v>0.34292602321907389</v>
      </c>
      <c r="AE570" s="469">
        <f t="shared" si="1312"/>
        <v>1.0532946103824603</v>
      </c>
      <c r="AF570" s="469">
        <f t="shared" si="1312"/>
        <v>3.9645347174876764</v>
      </c>
      <c r="AG570" s="470">
        <f t="shared" ref="AG570:AG574" si="1313">K570*$E570/1000</f>
        <v>2.5865231822352426</v>
      </c>
      <c r="AH570" s="471"/>
      <c r="AI570" s="459">
        <f t="shared" ref="AI570:AI574" si="1314">R570+S570</f>
        <v>425.31772382236579</v>
      </c>
      <c r="AJ570" s="301"/>
      <c r="AK570" s="301"/>
    </row>
    <row r="571" spans="1:37" ht="12.75" hidden="1" customHeight="1">
      <c r="A571" s="447">
        <v>568</v>
      </c>
      <c r="B571" s="460">
        <v>3</v>
      </c>
      <c r="C571" s="483">
        <v>7</v>
      </c>
      <c r="D571" s="461">
        <f>測定日数!N11</f>
        <v>35</v>
      </c>
      <c r="E571" s="462">
        <f>mm!N11</f>
        <v>61</v>
      </c>
      <c r="F571" s="463">
        <f>pH!N11</f>
        <v>4.5199999999999996</v>
      </c>
      <c r="G571" s="463">
        <f>EC!N11</f>
        <v>2.46</v>
      </c>
      <c r="H571" s="464">
        <f>'SO4'!N11</f>
        <v>27.6</v>
      </c>
      <c r="I571" s="464">
        <f>'NO3'!N11</f>
        <v>33.9</v>
      </c>
      <c r="J571" s="464">
        <f>Cl!N11</f>
        <v>49.6</v>
      </c>
      <c r="K571" s="464">
        <f>H!N11</f>
        <v>30.199517204020204</v>
      </c>
      <c r="L571" s="464">
        <f>'NH4'!N11</f>
        <v>27.9</v>
      </c>
      <c r="M571" s="464">
        <f>Na!N11</f>
        <v>40.9</v>
      </c>
      <c r="N571" s="464">
        <f>K!N11</f>
        <v>0.6</v>
      </c>
      <c r="O571" s="464">
        <f>Mg!N11</f>
        <v>6.1</v>
      </c>
      <c r="P571" s="461">
        <f>Ca!N11</f>
        <v>9.6</v>
      </c>
      <c r="Q571" s="465">
        <f t="shared" si="1303"/>
        <v>0.18340944013285768</v>
      </c>
      <c r="R571" s="466">
        <f t="shared" si="1304"/>
        <v>138.69999999999999</v>
      </c>
      <c r="S571" s="467">
        <f t="shared" si="1305"/>
        <v>130.99951720402018</v>
      </c>
      <c r="T571" s="467">
        <f t="shared" si="1306"/>
        <v>138.88340944013285</v>
      </c>
      <c r="U571" s="467">
        <f t="shared" si="1307"/>
        <v>-2.8552082242529968</v>
      </c>
      <c r="V571" s="467">
        <f t="shared" si="1308"/>
        <v>-2.9212267460356127</v>
      </c>
      <c r="W571" s="461">
        <f t="shared" si="1309"/>
        <v>4.8859271172237078</v>
      </c>
      <c r="X571" s="468">
        <f t="shared" si="1310"/>
        <v>61</v>
      </c>
      <c r="Y571" s="469">
        <f t="shared" ref="Y571:AA571" si="1315">H571*$E571/1000</f>
        <v>1.6836000000000002</v>
      </c>
      <c r="Z571" s="469">
        <f t="shared" si="1315"/>
        <v>2.0679000000000003</v>
      </c>
      <c r="AA571" s="469">
        <f t="shared" si="1315"/>
        <v>3.0255999999999998</v>
      </c>
      <c r="AB571" s="469">
        <f t="shared" ref="AB571:AF571" si="1316">L571*$E571/1000</f>
        <v>1.7019</v>
      </c>
      <c r="AC571" s="469">
        <f t="shared" si="1316"/>
        <v>2.4948999999999999</v>
      </c>
      <c r="AD571" s="469">
        <f t="shared" si="1316"/>
        <v>3.6600000000000001E-2</v>
      </c>
      <c r="AE571" s="469">
        <f t="shared" si="1316"/>
        <v>0.37209999999999999</v>
      </c>
      <c r="AF571" s="469">
        <f t="shared" si="1316"/>
        <v>0.58560000000000001</v>
      </c>
      <c r="AG571" s="470">
        <f t="shared" si="1313"/>
        <v>1.8421705494452323</v>
      </c>
      <c r="AH571" s="471"/>
      <c r="AI571" s="459">
        <f t="shared" si="1314"/>
        <v>269.69951720402014</v>
      </c>
      <c r="AJ571" s="301"/>
      <c r="AK571" s="301"/>
    </row>
    <row r="572" spans="1:37" ht="12.75" hidden="1" customHeight="1">
      <c r="A572" s="447">
        <v>569</v>
      </c>
      <c r="B572" s="460">
        <v>3</v>
      </c>
      <c r="C572" s="483">
        <v>8</v>
      </c>
      <c r="D572" s="461">
        <f>測定日数!N12</f>
        <v>35</v>
      </c>
      <c r="E572" s="462">
        <f>mm!N12</f>
        <v>92.627707006369434</v>
      </c>
      <c r="F572" s="463">
        <f>pH!N12</f>
        <v>5.4943793715709219</v>
      </c>
      <c r="G572" s="463">
        <f>EC!N12</f>
        <v>6.518130864256956</v>
      </c>
      <c r="H572" s="464">
        <f>'SO4'!N12</f>
        <v>66.041729262345186</v>
      </c>
      <c r="I572" s="464">
        <f>'NO3'!N12</f>
        <v>49.866469931836164</v>
      </c>
      <c r="J572" s="464">
        <f>Cl!N12</f>
        <v>301.53893657344327</v>
      </c>
      <c r="K572" s="464">
        <f>H!N12</f>
        <v>3.2034697579307072</v>
      </c>
      <c r="L572" s="464">
        <f>'NH4'!N12</f>
        <v>46.950289961564891</v>
      </c>
      <c r="M572" s="464">
        <f>Na!N12</f>
        <v>270.69189169622638</v>
      </c>
      <c r="N572" s="464">
        <f>K!N12</f>
        <v>8.531964567579319</v>
      </c>
      <c r="O572" s="464">
        <f>Mg!N12</f>
        <v>33.421703062701219</v>
      </c>
      <c r="P572" s="461">
        <f>Ca!N12</f>
        <v>55.446748600658054</v>
      </c>
      <c r="Q572" s="465">
        <f t="shared" si="1303"/>
        <v>1.7290241398282482</v>
      </c>
      <c r="R572" s="466">
        <f t="shared" si="1304"/>
        <v>483.48886502996982</v>
      </c>
      <c r="S572" s="467">
        <f t="shared" si="1305"/>
        <v>507.11451931001989</v>
      </c>
      <c r="T572" s="467">
        <f t="shared" si="1306"/>
        <v>485.21788916979807</v>
      </c>
      <c r="U572" s="467">
        <f t="shared" si="1307"/>
        <v>2.3849761320764271</v>
      </c>
      <c r="V572" s="467">
        <f t="shared" si="1308"/>
        <v>2.2065821848714871</v>
      </c>
      <c r="W572" s="461">
        <f t="shared" si="1309"/>
        <v>0.69494548577468396</v>
      </c>
      <c r="X572" s="468">
        <f t="shared" si="1310"/>
        <v>92.627707006369434</v>
      </c>
      <c r="Y572" s="469">
        <f t="shared" ref="Y572:AA572" si="1317">H572*$E572/1000</f>
        <v>6.117293948306485</v>
      </c>
      <c r="Z572" s="469">
        <f t="shared" si="1317"/>
        <v>4.619016766288051</v>
      </c>
      <c r="AA572" s="469">
        <f t="shared" si="1317"/>
        <v>27.930860267937117</v>
      </c>
      <c r="AB572" s="469">
        <f t="shared" ref="AB572:AF572" si="1318">L572*$E572/1000</f>
        <v>4.3488977024239208</v>
      </c>
      <c r="AC572" s="469">
        <f t="shared" si="1318"/>
        <v>25.073569233037944</v>
      </c>
      <c r="AD572" s="469">
        <f t="shared" si="1318"/>
        <v>0.79029631415446255</v>
      </c>
      <c r="AE572" s="469">
        <f t="shared" si="1318"/>
        <v>3.0957757189457684</v>
      </c>
      <c r="AF572" s="469">
        <f t="shared" si="1318"/>
        <v>5.1359051838375791</v>
      </c>
      <c r="AG572" s="470">
        <f t="shared" si="1313"/>
        <v>0.29673005814137077</v>
      </c>
      <c r="AH572" s="471"/>
      <c r="AI572" s="459">
        <f t="shared" si="1314"/>
        <v>990.6033843399897</v>
      </c>
      <c r="AJ572" s="301"/>
      <c r="AK572" s="301"/>
    </row>
    <row r="573" spans="1:37" ht="12.75" hidden="1" customHeight="1">
      <c r="A573" s="447">
        <v>570</v>
      </c>
      <c r="B573" s="460">
        <v>3</v>
      </c>
      <c r="C573" s="483">
        <v>9</v>
      </c>
      <c r="D573" s="461">
        <f>測定日数!N13</f>
        <v>35</v>
      </c>
      <c r="E573" s="462">
        <f>mm!N13</f>
        <v>110.20159235668788</v>
      </c>
      <c r="F573" s="463">
        <f>pH!N13</f>
        <v>4.7327870179388389</v>
      </c>
      <c r="G573" s="463">
        <f>EC!N13</f>
        <v>7.0041432464533724</v>
      </c>
      <c r="H573" s="464">
        <f>'SO4'!N13</f>
        <v>72.938657556101148</v>
      </c>
      <c r="I573" s="464">
        <f>'NO3'!N13</f>
        <v>43.758873727430007</v>
      </c>
      <c r="J573" s="464">
        <f>Cl!N13</f>
        <v>266.30923943486687</v>
      </c>
      <c r="K573" s="464">
        <f>H!N13</f>
        <v>18.501757399544633</v>
      </c>
      <c r="L573" s="464">
        <f>'NH4'!N13</f>
        <v>38.848971205680023</v>
      </c>
      <c r="M573" s="464">
        <f>Na!N13</f>
        <v>268.50337851614569</v>
      </c>
      <c r="N573" s="464">
        <f>K!N13</f>
        <v>8.5362318126112218</v>
      </c>
      <c r="O573" s="464">
        <f>Mg!N13</f>
        <v>36.659225591809246</v>
      </c>
      <c r="P573" s="461">
        <f>Ca!N13</f>
        <v>46.889828121050819</v>
      </c>
      <c r="Q573" s="465">
        <f t="shared" si="1303"/>
        <v>0.29937029348402716</v>
      </c>
      <c r="R573" s="466">
        <f t="shared" si="1304"/>
        <v>455.94542827449914</v>
      </c>
      <c r="S573" s="467">
        <f t="shared" si="1305"/>
        <v>501.48844635970175</v>
      </c>
      <c r="T573" s="467">
        <f t="shared" si="1306"/>
        <v>456.24479856798314</v>
      </c>
      <c r="U573" s="467">
        <f t="shared" si="1307"/>
        <v>4.7567794802124457</v>
      </c>
      <c r="V573" s="467">
        <f t="shared" si="1308"/>
        <v>4.7240343834085872</v>
      </c>
      <c r="W573" s="461">
        <f t="shared" si="1309"/>
        <v>-1.4500952194126293</v>
      </c>
      <c r="X573" s="468">
        <f t="shared" si="1310"/>
        <v>110.20159235668788</v>
      </c>
      <c r="Y573" s="469">
        <f t="shared" ref="Y573:AA573" si="1319">H573*$E573/1000</f>
        <v>8.0379562070415105</v>
      </c>
      <c r="Z573" s="469">
        <f t="shared" si="1319"/>
        <v>4.8222975644980206</v>
      </c>
      <c r="AA573" s="469">
        <f t="shared" si="1319"/>
        <v>29.347702245020788</v>
      </c>
      <c r="AB573" s="469">
        <f t="shared" ref="AB573:AF573" si="1320">L573*$E573/1000</f>
        <v>4.281218488285055</v>
      </c>
      <c r="AC573" s="469">
        <f t="shared" si="1320"/>
        <v>29.589499865629755</v>
      </c>
      <c r="AD573" s="469">
        <f t="shared" si="1320"/>
        <v>0.94070633847557283</v>
      </c>
      <c r="AE573" s="469">
        <f t="shared" si="1320"/>
        <v>4.0399050347804231</v>
      </c>
      <c r="AF573" s="469">
        <f t="shared" si="1320"/>
        <v>5.1673337242712023</v>
      </c>
      <c r="AG573" s="470">
        <f t="shared" si="1313"/>
        <v>2.0389231268269512</v>
      </c>
      <c r="AH573" s="471"/>
      <c r="AI573" s="459">
        <f t="shared" si="1314"/>
        <v>957.43387463420095</v>
      </c>
      <c r="AJ573" s="301"/>
      <c r="AK573" s="301"/>
    </row>
    <row r="574" spans="1:37" ht="12.75" hidden="1" customHeight="1">
      <c r="A574" s="447">
        <v>571</v>
      </c>
      <c r="B574" s="460">
        <v>3</v>
      </c>
      <c r="C574" s="483">
        <v>10</v>
      </c>
      <c r="D574" s="461">
        <f>測定日数!N14</f>
        <v>35</v>
      </c>
      <c r="E574" s="462">
        <f>mm!N14</f>
        <v>93</v>
      </c>
      <c r="F574" s="463">
        <f>pH!N14</f>
        <v>4.49</v>
      </c>
      <c r="G574" s="463">
        <f>EC!N14</f>
        <v>2.5299999999999998</v>
      </c>
      <c r="H574" s="464">
        <f>'SO4'!N14</f>
        <v>21.96</v>
      </c>
      <c r="I574" s="464">
        <f>'NO3'!N14</f>
        <v>34.67</v>
      </c>
      <c r="J574" s="464">
        <f>Cl!N14</f>
        <v>21.72</v>
      </c>
      <c r="K574" s="464">
        <f>H!N14</f>
        <v>32.359365692962818</v>
      </c>
      <c r="L574" s="464">
        <f>'NH4'!N14</f>
        <v>38.25</v>
      </c>
      <c r="M574" s="464">
        <f>Na!N14</f>
        <v>16.09</v>
      </c>
      <c r="N574" s="464">
        <f>K!N14</f>
        <v>2.56</v>
      </c>
      <c r="O574" s="464">
        <f>Mg!N14</f>
        <v>3.29</v>
      </c>
      <c r="P574" s="461">
        <f>Ca!N14</f>
        <v>10.98</v>
      </c>
      <c r="Q574" s="465">
        <f t="shared" si="1303"/>
        <v>0.17116764881075791</v>
      </c>
      <c r="R574" s="466">
        <f t="shared" si="1304"/>
        <v>100.31</v>
      </c>
      <c r="S574" s="467">
        <f t="shared" si="1305"/>
        <v>117.79936569296285</v>
      </c>
      <c r="T574" s="467">
        <f t="shared" si="1306"/>
        <v>100.48116764881075</v>
      </c>
      <c r="U574" s="467">
        <f t="shared" si="1307"/>
        <v>8.0186220510966031</v>
      </c>
      <c r="V574" s="467">
        <f t="shared" si="1308"/>
        <v>7.9339177795740774</v>
      </c>
      <c r="W574" s="461">
        <f t="shared" si="1309"/>
        <v>-1.7384462854127449</v>
      </c>
      <c r="X574" s="468">
        <f t="shared" si="1310"/>
        <v>93</v>
      </c>
      <c r="Y574" s="469">
        <f t="shared" ref="Y574:AA574" si="1321">H574*$E574/1000</f>
        <v>2.0422799999999999</v>
      </c>
      <c r="Z574" s="469">
        <f t="shared" si="1321"/>
        <v>3.22431</v>
      </c>
      <c r="AA574" s="469">
        <f t="shared" si="1321"/>
        <v>2.0199599999999998</v>
      </c>
      <c r="AB574" s="469">
        <f t="shared" ref="AB574:AF574" si="1322">L574*$E574/1000</f>
        <v>3.5572499999999998</v>
      </c>
      <c r="AC574" s="469">
        <f t="shared" si="1322"/>
        <v>1.49637</v>
      </c>
      <c r="AD574" s="469">
        <f t="shared" si="1322"/>
        <v>0.23808000000000001</v>
      </c>
      <c r="AE574" s="469">
        <f t="shared" si="1322"/>
        <v>0.30597000000000002</v>
      </c>
      <c r="AF574" s="469">
        <f t="shared" si="1322"/>
        <v>1.0211399999999999</v>
      </c>
      <c r="AG574" s="470">
        <f t="shared" si="1313"/>
        <v>3.0094210094455422</v>
      </c>
      <c r="AH574" s="471"/>
      <c r="AI574" s="459">
        <f t="shared" si="1314"/>
        <v>218.10936569296285</v>
      </c>
      <c r="AJ574" s="301"/>
      <c r="AK574" s="301"/>
    </row>
    <row r="575" spans="1:37" ht="12.75" hidden="1" customHeight="1">
      <c r="A575" s="447">
        <v>572</v>
      </c>
      <c r="B575" s="460">
        <v>3</v>
      </c>
      <c r="C575" s="483">
        <v>11</v>
      </c>
      <c r="D575" s="461">
        <f>測定日数!N15</f>
        <v>0</v>
      </c>
      <c r="E575" s="484"/>
      <c r="F575" s="463"/>
      <c r="G575" s="463"/>
      <c r="H575" s="464"/>
      <c r="I575" s="464"/>
      <c r="J575" s="464"/>
      <c r="K575" s="464"/>
      <c r="L575" s="464"/>
      <c r="M575" s="464"/>
      <c r="N575" s="464"/>
      <c r="O575" s="464"/>
      <c r="P575" s="461"/>
      <c r="Q575" s="465"/>
      <c r="R575" s="466"/>
      <c r="S575" s="467"/>
      <c r="T575" s="467"/>
      <c r="U575" s="467"/>
      <c r="V575" s="467"/>
      <c r="W575" s="461"/>
      <c r="X575" s="468"/>
      <c r="Y575" s="469"/>
      <c r="Z575" s="469"/>
      <c r="AA575" s="469"/>
      <c r="AB575" s="469"/>
      <c r="AC575" s="469"/>
      <c r="AD575" s="469"/>
      <c r="AE575" s="469"/>
      <c r="AF575" s="469"/>
      <c r="AG575" s="470"/>
      <c r="AH575" s="471"/>
      <c r="AI575" s="459"/>
      <c r="AJ575" s="301"/>
      <c r="AK575" s="301"/>
    </row>
    <row r="576" spans="1:37" ht="12.75" hidden="1" customHeight="1">
      <c r="A576" s="447">
        <v>573</v>
      </c>
      <c r="B576" s="460">
        <v>3</v>
      </c>
      <c r="C576" s="483">
        <v>12</v>
      </c>
      <c r="D576" s="461">
        <f>測定日数!N16</f>
        <v>32</v>
      </c>
      <c r="E576" s="462">
        <f>mm!N16</f>
        <v>57.006369426751597</v>
      </c>
      <c r="F576" s="463">
        <f>pH!N16</f>
        <v>5.9</v>
      </c>
      <c r="G576" s="463">
        <f>EC!N16</f>
        <v>2.52</v>
      </c>
      <c r="H576" s="464">
        <f>'SO4'!N16</f>
        <v>40.495523631063918</v>
      </c>
      <c r="I576" s="464">
        <f>'NO3'!N16</f>
        <v>62.248024512175455</v>
      </c>
      <c r="J576" s="464">
        <f>Cl!N16</f>
        <v>25.105782792665728</v>
      </c>
      <c r="K576" s="464">
        <f>H!N16</f>
        <v>1.2589254117941662</v>
      </c>
      <c r="L576" s="464">
        <f>'NH4'!N16</f>
        <v>103.10421286031043</v>
      </c>
      <c r="M576" s="464">
        <f>Na!N16</f>
        <v>9.569377990430624</v>
      </c>
      <c r="N576" s="464">
        <f>K!N16</f>
        <v>0</v>
      </c>
      <c r="O576" s="464">
        <f>Mg!N16</f>
        <v>3.2921810699588483</v>
      </c>
      <c r="P576" s="461">
        <f>Ca!N16</f>
        <v>10.229540918163673</v>
      </c>
      <c r="Q576" s="465">
        <f t="shared" ref="Q576:Q598" si="1323">1.24*10^(F576-5.35)</f>
        <v>4.3996860264963438</v>
      </c>
      <c r="R576" s="466">
        <f t="shared" ref="R576:R598" si="1324">SUM(H576:J576)+H576</f>
        <v>168.34485456696902</v>
      </c>
      <c r="S576" s="467">
        <f t="shared" ref="S576:S598" si="1325">SUM(K576:P576)+O576+P576</f>
        <v>140.97596023878026</v>
      </c>
      <c r="T576" s="467">
        <f t="shared" ref="T576:T598" si="1326">SUM(H576:J576,Q576)+H576</f>
        <v>172.74454059346536</v>
      </c>
      <c r="U576" s="467">
        <f t="shared" ref="U576:U598" si="1327">(S576-R576)/(R576+S576)*100</f>
        <v>-8.8480609833438422</v>
      </c>
      <c r="V576" s="467">
        <f t="shared" ref="V576:V598" si="1328">(S576-T576)/(S576+T576)*100</f>
        <v>-10.126396034179663</v>
      </c>
      <c r="W576" s="461">
        <f t="shared" ref="W576:W598" si="1329">100*((349.7*10^(2-F576)+(80*2*H576+71.5*I576+76.3*J576+73.5*L576+50.1*M576+73.5*N576+59.8*2*P576+53.3*2*O576)/10000)-G576)/((349.7*10^(2-F576)+(80*2*H576+71.5*I576+76.3*J576+73.5*L576+50.1*M576+73.5*N576+59.8*2*P576+53.3*2*O576)/10000)+G576)</f>
        <v>-4.742899702779618</v>
      </c>
      <c r="X576" s="468">
        <f t="shared" ref="X576:X598" si="1330">E576</f>
        <v>57.006369426751597</v>
      </c>
      <c r="Y576" s="469">
        <f t="shared" ref="Y576:AA576" si="1331">H576*$E576/1000</f>
        <v>2.3085027802421791</v>
      </c>
      <c r="Z576" s="469">
        <f t="shared" si="1331"/>
        <v>3.5485338814265628</v>
      </c>
      <c r="AA576" s="469">
        <f t="shared" si="1331"/>
        <v>1.431189528626486</v>
      </c>
      <c r="AB576" s="469">
        <f t="shared" ref="AB576:AF576" si="1332">L576*$E576/1000</f>
        <v>5.8775968477692899</v>
      </c>
      <c r="AC576" s="469">
        <f t="shared" si="1332"/>
        <v>0.54551549690671386</v>
      </c>
      <c r="AD576" s="469">
        <f t="shared" si="1332"/>
        <v>0</v>
      </c>
      <c r="AE576" s="469">
        <f t="shared" si="1332"/>
        <v>0.18767529029383245</v>
      </c>
      <c r="AF576" s="469">
        <f t="shared" si="1332"/>
        <v>0.58314898864691012</v>
      </c>
      <c r="AG576" s="470">
        <f t="shared" ref="AG576:AG598" si="1333">K576*$E576/1000</f>
        <v>7.1766767105463619E-2</v>
      </c>
      <c r="AH576" s="471"/>
      <c r="AI576" s="459">
        <f t="shared" ref="AI576:AI598" si="1334">R576+S576</f>
        <v>309.32081480574925</v>
      </c>
      <c r="AJ576" s="301"/>
      <c r="AK576" s="301"/>
    </row>
    <row r="577" spans="1:37" ht="12.75" hidden="1" customHeight="1">
      <c r="A577" s="447">
        <v>574</v>
      </c>
      <c r="B577" s="460">
        <v>3</v>
      </c>
      <c r="C577" s="483">
        <v>14</v>
      </c>
      <c r="D577" s="461">
        <f>測定日数!N18</f>
        <v>35</v>
      </c>
      <c r="E577" s="462">
        <f>mm!N18</f>
        <v>146.16242038216561</v>
      </c>
      <c r="F577" s="463">
        <f>pH!N18</f>
        <v>4.62</v>
      </c>
      <c r="G577" s="463">
        <f>EC!N18</f>
        <v>2.738</v>
      </c>
      <c r="H577" s="464">
        <f>'SO4'!N18</f>
        <v>22.381844680408079</v>
      </c>
      <c r="I577" s="464">
        <f>'NO3'!N18</f>
        <v>66.763425253991286</v>
      </c>
      <c r="J577" s="464">
        <f>Cl!N18</f>
        <v>34.97884344146685</v>
      </c>
      <c r="K577" s="464">
        <f>H!N18</f>
        <v>23.988329190194907</v>
      </c>
      <c r="L577" s="464">
        <f>'NH4'!N18</f>
        <v>52.660753880266071</v>
      </c>
      <c r="M577" s="464">
        <f>Na!N18</f>
        <v>15.67261645624728</v>
      </c>
      <c r="N577" s="464">
        <f>K!N18</f>
        <v>1.7902813299232738</v>
      </c>
      <c r="O577" s="464">
        <f>Mg!N18</f>
        <v>4.526748971193415</v>
      </c>
      <c r="P577" s="461">
        <f>Ca!N18</f>
        <v>28.443113772455089</v>
      </c>
      <c r="Q577" s="465">
        <f t="shared" si="1323"/>
        <v>0.23089880494619577</v>
      </c>
      <c r="R577" s="466">
        <f t="shared" si="1324"/>
        <v>146.5059580562743</v>
      </c>
      <c r="S577" s="467">
        <f t="shared" si="1325"/>
        <v>160.05170634392854</v>
      </c>
      <c r="T577" s="467">
        <f t="shared" si="1326"/>
        <v>146.73685686122047</v>
      </c>
      <c r="U577" s="467">
        <f t="shared" si="1327"/>
        <v>4.4186624119012849</v>
      </c>
      <c r="V577" s="467">
        <f t="shared" si="1328"/>
        <v>4.3400736140885581</v>
      </c>
      <c r="W577" s="461">
        <f t="shared" si="1329"/>
        <v>1.2692589446503064</v>
      </c>
      <c r="X577" s="468">
        <f t="shared" si="1330"/>
        <v>146.16242038216561</v>
      </c>
      <c r="Y577" s="469">
        <f t="shared" ref="Y577:AA577" si="1335">H577*$E577/1000</f>
        <v>3.2713845911061425</v>
      </c>
      <c r="Z577" s="469">
        <f t="shared" si="1335"/>
        <v>9.7583038281271648</v>
      </c>
      <c r="AA577" s="469">
        <f t="shared" si="1335"/>
        <v>5.1125924195736339</v>
      </c>
      <c r="AB577" s="469">
        <f t="shared" ref="AB577:AF577" si="1336">L577*$E577/1000</f>
        <v>7.6970232462892083</v>
      </c>
      <c r="AC577" s="469">
        <f t="shared" si="1336"/>
        <v>2.2907475549664613</v>
      </c>
      <c r="AD577" s="469">
        <f t="shared" si="1336"/>
        <v>0.26167185234658807</v>
      </c>
      <c r="AE577" s="469">
        <f t="shared" si="1336"/>
        <v>0.66164058609210763</v>
      </c>
      <c r="AF577" s="469">
        <f t="shared" si="1336"/>
        <v>4.1573143521873455</v>
      </c>
      <c r="AG577" s="470">
        <f t="shared" si="1333"/>
        <v>3.5061922553630427</v>
      </c>
      <c r="AH577" s="471"/>
      <c r="AI577" s="459">
        <f t="shared" si="1334"/>
        <v>306.55766440020284</v>
      </c>
      <c r="AJ577" s="301"/>
      <c r="AK577" s="301"/>
    </row>
    <row r="578" spans="1:37" ht="12.75" hidden="1" customHeight="1">
      <c r="A578" s="447">
        <v>575</v>
      </c>
      <c r="B578" s="460">
        <v>3</v>
      </c>
      <c r="C578" s="483">
        <v>15</v>
      </c>
      <c r="D578" s="461">
        <f>測定日数!N19</f>
        <v>28</v>
      </c>
      <c r="E578" s="462">
        <f>mm!N19</f>
        <v>70.70063694267516</v>
      </c>
      <c r="F578" s="463">
        <f>pH!N19</f>
        <v>4.53</v>
      </c>
      <c r="G578" s="463">
        <f>EC!N19</f>
        <v>2.19</v>
      </c>
      <c r="H578" s="464">
        <f>'SO4'!N19</f>
        <v>31.727501406020149</v>
      </c>
      <c r="I578" s="464">
        <f>'NO3'!N19</f>
        <v>14.953037189007798</v>
      </c>
      <c r="J578" s="464">
        <f>Cl!N19</f>
        <v>39.809438913483142</v>
      </c>
      <c r="K578" s="464">
        <f>H!N19</f>
        <v>29.512092266663849</v>
      </c>
      <c r="L578" s="464">
        <f>'NH4'!N19</f>
        <v>31.305121620489857</v>
      </c>
      <c r="M578" s="464">
        <f>Na!N19</f>
        <v>25.303977190201568</v>
      </c>
      <c r="N578" s="464">
        <f>K!N19</f>
        <v>1.3307757885763001</v>
      </c>
      <c r="O578" s="464">
        <f>Mg!N19</f>
        <v>5.520429004058613</v>
      </c>
      <c r="P578" s="461">
        <f>Ca!N19</f>
        <v>12.599218230206256</v>
      </c>
      <c r="Q578" s="465">
        <f t="shared" si="1323"/>
        <v>0.18768159480609004</v>
      </c>
      <c r="R578" s="466">
        <f t="shared" si="1324"/>
        <v>118.21747891453124</v>
      </c>
      <c r="S578" s="467">
        <f t="shared" si="1325"/>
        <v>123.69126133446133</v>
      </c>
      <c r="T578" s="467">
        <f t="shared" si="1326"/>
        <v>118.40516050933734</v>
      </c>
      <c r="U578" s="467">
        <f t="shared" si="1327"/>
        <v>2.2627468582970658</v>
      </c>
      <c r="V578" s="467">
        <f t="shared" si="1328"/>
        <v>2.183469208204408</v>
      </c>
      <c r="W578" s="461">
        <f t="shared" si="1329"/>
        <v>7.1349080969470773</v>
      </c>
      <c r="X578" s="468">
        <f t="shared" si="1330"/>
        <v>70.70063694267516</v>
      </c>
      <c r="Y578" s="469">
        <f t="shared" ref="Y578:AA578" si="1337">H578*$E578/1000</f>
        <v>2.2431545580052461</v>
      </c>
      <c r="Z578" s="469">
        <f t="shared" si="1337"/>
        <v>1.0571892534903602</v>
      </c>
      <c r="AA578" s="469">
        <f t="shared" si="1337"/>
        <v>2.8145526875137761</v>
      </c>
      <c r="AB578" s="469">
        <f t="shared" ref="AB578:AF578" si="1338">L578*$E578/1000</f>
        <v>2.2132920381365437</v>
      </c>
      <c r="AC578" s="469">
        <f t="shared" si="1338"/>
        <v>1.7890073045301746</v>
      </c>
      <c r="AD578" s="469">
        <f t="shared" si="1338"/>
        <v>9.408669588023523E-2</v>
      </c>
      <c r="AE578" s="469">
        <f t="shared" si="1338"/>
        <v>0.39029784678376184</v>
      </c>
      <c r="AF578" s="469">
        <f t="shared" si="1338"/>
        <v>0.89077275385534671</v>
      </c>
      <c r="AG578" s="470">
        <f t="shared" si="1333"/>
        <v>2.0865237207641321</v>
      </c>
      <c r="AH578" s="471"/>
      <c r="AI578" s="459">
        <f t="shared" si="1334"/>
        <v>241.90874024899256</v>
      </c>
      <c r="AJ578" s="301"/>
      <c r="AK578" s="301"/>
    </row>
    <row r="579" spans="1:37" ht="12.75" hidden="1" customHeight="1">
      <c r="A579" s="447">
        <v>576</v>
      </c>
      <c r="B579" s="460">
        <v>3</v>
      </c>
      <c r="C579" s="483">
        <v>16</v>
      </c>
      <c r="D579" s="461">
        <f>測定日数!N20</f>
        <v>28</v>
      </c>
      <c r="E579" s="462">
        <f>mm!N20</f>
        <v>100.31847133757962</v>
      </c>
      <c r="F579" s="463">
        <f>pH!N20</f>
        <v>4.09</v>
      </c>
      <c r="G579" s="463">
        <f>EC!N20</f>
        <v>5.46</v>
      </c>
      <c r="H579" s="464">
        <f>'SO4'!N20</f>
        <v>48.071861456656436</v>
      </c>
      <c r="I579" s="464">
        <f>'NO3'!N20</f>
        <v>22.533083282139145</v>
      </c>
      <c r="J579" s="464">
        <f>Cl!N20</f>
        <v>130.06978359517439</v>
      </c>
      <c r="K579" s="464">
        <f>H!N20</f>
        <v>81.283051616409963</v>
      </c>
      <c r="L579" s="464">
        <f>'NH4'!N20</f>
        <v>33.522605818143091</v>
      </c>
      <c r="M579" s="464">
        <f>Na!N20</f>
        <v>87.940532492842706</v>
      </c>
      <c r="N579" s="464">
        <f>K!N20</f>
        <v>3.8884317480425681</v>
      </c>
      <c r="O579" s="464">
        <f>Mg!N20</f>
        <v>12.103436615661165</v>
      </c>
      <c r="P579" s="461">
        <f>Ca!N20</f>
        <v>10.852711244178311</v>
      </c>
      <c r="Q579" s="465">
        <f t="shared" si="1323"/>
        <v>6.8143068358345438E-2</v>
      </c>
      <c r="R579" s="466">
        <f t="shared" si="1324"/>
        <v>248.74658979062639</v>
      </c>
      <c r="S579" s="467">
        <f t="shared" si="1325"/>
        <v>252.5469173951173</v>
      </c>
      <c r="T579" s="467">
        <f t="shared" si="1326"/>
        <v>248.81473285898477</v>
      </c>
      <c r="U579" s="467">
        <f t="shared" si="1327"/>
        <v>0.75810429419401726</v>
      </c>
      <c r="V579" s="467">
        <f t="shared" si="1328"/>
        <v>0.74440965603192333</v>
      </c>
      <c r="W579" s="461">
        <f t="shared" si="1329"/>
        <v>2.4959635708605279</v>
      </c>
      <c r="X579" s="468">
        <f t="shared" si="1330"/>
        <v>100.31847133757962</v>
      </c>
      <c r="Y579" s="469">
        <f t="shared" ref="Y579:AA579" si="1339">H579*$E579/1000</f>
        <v>4.8224956556836869</v>
      </c>
      <c r="Z579" s="469">
        <f t="shared" si="1339"/>
        <v>2.2604844693865704</v>
      </c>
      <c r="AA579" s="469">
        <f t="shared" si="1339"/>
        <v>13.048401857477685</v>
      </c>
      <c r="AB579" s="469">
        <f t="shared" ref="AB579:AF579" si="1340">L579*$E579/1000</f>
        <v>3.3629365709283676</v>
      </c>
      <c r="AC579" s="469">
        <f t="shared" si="1340"/>
        <v>8.822059788294732</v>
      </c>
      <c r="AD579" s="469">
        <f t="shared" si="1340"/>
        <v>0.39008152886414305</v>
      </c>
      <c r="AE579" s="469">
        <f t="shared" si="1340"/>
        <v>1.2141982592144163</v>
      </c>
      <c r="AF579" s="469">
        <f t="shared" si="1340"/>
        <v>1.08872740188413</v>
      </c>
      <c r="AG579" s="470">
        <f t="shared" si="1333"/>
        <v>8.1541914838118288</v>
      </c>
      <c r="AH579" s="471"/>
      <c r="AI579" s="459">
        <f t="shared" si="1334"/>
        <v>501.29350718574369</v>
      </c>
      <c r="AJ579" s="301"/>
      <c r="AK579" s="301"/>
    </row>
    <row r="580" spans="1:37" ht="12.75" hidden="1" customHeight="1">
      <c r="A580" s="447">
        <v>577</v>
      </c>
      <c r="B580" s="460">
        <v>3</v>
      </c>
      <c r="C580" s="483">
        <v>17</v>
      </c>
      <c r="D580" s="461">
        <f>測定日数!N21</f>
        <v>33</v>
      </c>
      <c r="E580" s="462">
        <f>mm!N21</f>
        <v>113.5031847133758</v>
      </c>
      <c r="F580" s="463">
        <f>pH!N21</f>
        <v>4.4400000000000004</v>
      </c>
      <c r="G580" s="463">
        <f>EC!N21</f>
        <v>2.59</v>
      </c>
      <c r="H580" s="464">
        <f>'SO4'!N21</f>
        <v>29.45</v>
      </c>
      <c r="I580" s="464">
        <f>'NO3'!N21</f>
        <v>18.399999999999999</v>
      </c>
      <c r="J580" s="464">
        <f>Cl!N21</f>
        <v>51.4</v>
      </c>
      <c r="K580" s="464">
        <f>H!N21</f>
        <v>36.307805477010106</v>
      </c>
      <c r="L580" s="464">
        <f>'NH4'!N21</f>
        <v>29.4</v>
      </c>
      <c r="M580" s="464">
        <f>Na!N21</f>
        <v>38.200000000000003</v>
      </c>
      <c r="N580" s="464">
        <f>K!N21</f>
        <v>1.49</v>
      </c>
      <c r="O580" s="464">
        <f>Mg!N21</f>
        <v>5.35</v>
      </c>
      <c r="P580" s="461">
        <f>Ca!N21</f>
        <v>6.45</v>
      </c>
      <c r="Q580" s="465">
        <f t="shared" si="1323"/>
        <v>0.15255332758073556</v>
      </c>
      <c r="R580" s="466">
        <f t="shared" si="1324"/>
        <v>128.69999999999999</v>
      </c>
      <c r="S580" s="467">
        <f t="shared" si="1325"/>
        <v>128.9978054770101</v>
      </c>
      <c r="T580" s="467">
        <f t="shared" si="1326"/>
        <v>128.85255332758072</v>
      </c>
      <c r="U580" s="467">
        <f t="shared" si="1327"/>
        <v>0.11556383899306558</v>
      </c>
      <c r="V580" s="467">
        <f t="shared" si="1328"/>
        <v>5.633195551977483E-2</v>
      </c>
      <c r="W580" s="461">
        <f t="shared" si="1329"/>
        <v>4.2022028743162387</v>
      </c>
      <c r="X580" s="468">
        <f t="shared" si="1330"/>
        <v>113.5031847133758</v>
      </c>
      <c r="Y580" s="469">
        <f t="shared" ref="Y580:AA580" si="1341">H580*$E580/1000</f>
        <v>3.3426687898089171</v>
      </c>
      <c r="Z580" s="469">
        <f t="shared" si="1341"/>
        <v>2.0884585987261146</v>
      </c>
      <c r="AA580" s="469">
        <f t="shared" si="1341"/>
        <v>5.8340636942675168</v>
      </c>
      <c r="AB580" s="469">
        <f t="shared" ref="AB580:AF580" si="1342">L580*$E580/1000</f>
        <v>3.3369936305732484</v>
      </c>
      <c r="AC580" s="469">
        <f t="shared" si="1342"/>
        <v>4.3358216560509559</v>
      </c>
      <c r="AD580" s="469">
        <f t="shared" si="1342"/>
        <v>0.16911974522292994</v>
      </c>
      <c r="AE580" s="469">
        <f t="shared" si="1342"/>
        <v>0.60724203821656042</v>
      </c>
      <c r="AF580" s="469">
        <f t="shared" si="1342"/>
        <v>0.73209554140127397</v>
      </c>
      <c r="AG580" s="470">
        <f t="shared" si="1333"/>
        <v>4.1210515515943955</v>
      </c>
      <c r="AH580" s="471"/>
      <c r="AI580" s="459">
        <f t="shared" si="1334"/>
        <v>257.69780547701009</v>
      </c>
      <c r="AJ580" s="301"/>
      <c r="AK580" s="301"/>
    </row>
    <row r="581" spans="1:37" ht="12.75" hidden="1" customHeight="1">
      <c r="A581" s="447">
        <v>578</v>
      </c>
      <c r="B581" s="460">
        <v>3</v>
      </c>
      <c r="C581" s="483">
        <v>18</v>
      </c>
      <c r="D581" s="461">
        <f>測定日数!N22</f>
        <v>35</v>
      </c>
      <c r="E581" s="462">
        <f>mm!N22</f>
        <v>51.592356687898089</v>
      </c>
      <c r="F581" s="463">
        <f>pH!N22</f>
        <v>4.4800000000000004</v>
      </c>
      <c r="G581" s="463">
        <f>EC!N22</f>
        <v>2.89</v>
      </c>
      <c r="H581" s="464">
        <f>'SO4'!N22</f>
        <v>25.843333333333334</v>
      </c>
      <c r="I581" s="464">
        <f>'NO3'!N22</f>
        <v>20.930967741935483</v>
      </c>
      <c r="J581" s="464">
        <f>Cl!N22</f>
        <v>50.03356840620593</v>
      </c>
      <c r="K581" s="464">
        <f>H!N22</f>
        <v>33.113112148259084</v>
      </c>
      <c r="L581" s="464">
        <f>'NH4'!N22</f>
        <v>41.574279379157431</v>
      </c>
      <c r="M581" s="464">
        <f>Na!N22</f>
        <v>26.065433173704832</v>
      </c>
      <c r="N581" s="464">
        <f>K!N22</f>
        <v>1.7902813299232736</v>
      </c>
      <c r="O581" s="464">
        <f>Mg!N22</f>
        <v>3.2921810699588478</v>
      </c>
      <c r="P581" s="461">
        <f>Ca!N22</f>
        <v>8.2294264339152114</v>
      </c>
      <c r="Q581" s="465">
        <f t="shared" si="1323"/>
        <v>0.16727139744136532</v>
      </c>
      <c r="R581" s="466">
        <f t="shared" si="1324"/>
        <v>122.65120281480807</v>
      </c>
      <c r="S581" s="467">
        <f t="shared" si="1325"/>
        <v>125.58632103879272</v>
      </c>
      <c r="T581" s="467">
        <f t="shared" si="1326"/>
        <v>122.81847421224944</v>
      </c>
      <c r="U581" s="467">
        <f t="shared" si="1327"/>
        <v>1.182382976763676</v>
      </c>
      <c r="V581" s="467">
        <f t="shared" si="1328"/>
        <v>1.1142485489243648</v>
      </c>
      <c r="W581" s="461">
        <f t="shared" si="1329"/>
        <v>-3.6639773970364571</v>
      </c>
      <c r="X581" s="468">
        <f t="shared" si="1330"/>
        <v>51.592356687898089</v>
      </c>
      <c r="Y581" s="469">
        <f t="shared" ref="Y581:AA581" si="1343">H581*$E581/1000</f>
        <v>1.3333184713375796</v>
      </c>
      <c r="Z581" s="469">
        <f t="shared" si="1343"/>
        <v>1.0798779535648244</v>
      </c>
      <c r="AA581" s="469">
        <f t="shared" si="1343"/>
        <v>2.5813497075813254</v>
      </c>
      <c r="AB581" s="469">
        <f t="shared" ref="AB581:AF581" si="1344">L581*$E581/1000</f>
        <v>2.1449150507718162</v>
      </c>
      <c r="AC581" s="469">
        <f t="shared" si="1344"/>
        <v>1.3447771255223513</v>
      </c>
      <c r="AD581" s="469">
        <f t="shared" si="1344"/>
        <v>9.2364832945086087E-2</v>
      </c>
      <c r="AE581" s="469">
        <f t="shared" si="1344"/>
        <v>0.16985138004246286</v>
      </c>
      <c r="AF581" s="469">
        <f t="shared" si="1344"/>
        <v>0.4245755039153708</v>
      </c>
      <c r="AG581" s="470">
        <f t="shared" si="1333"/>
        <v>1.708383492999354</v>
      </c>
      <c r="AH581" s="471"/>
      <c r="AI581" s="459">
        <f t="shared" si="1334"/>
        <v>248.23752385360081</v>
      </c>
      <c r="AJ581" s="301"/>
      <c r="AK581" s="301"/>
    </row>
    <row r="582" spans="1:37" ht="12.75" hidden="1" customHeight="1">
      <c r="A582" s="447">
        <v>579</v>
      </c>
      <c r="B582" s="460">
        <v>3</v>
      </c>
      <c r="C582" s="483">
        <v>19</v>
      </c>
      <c r="D582" s="461">
        <f>測定日数!N23</f>
        <v>35</v>
      </c>
      <c r="E582" s="462">
        <f>mm!N23</f>
        <v>81.363448451215021</v>
      </c>
      <c r="F582" s="463">
        <f>pH!N23</f>
        <v>4.8099999999999996</v>
      </c>
      <c r="G582" s="463">
        <f>EC!N23</f>
        <v>2.8516330645161285</v>
      </c>
      <c r="H582" s="464">
        <f>'SO4'!N23</f>
        <v>25.97125116694539</v>
      </c>
      <c r="I582" s="464">
        <f>'NO3'!N23</f>
        <v>29.391769209478678</v>
      </c>
      <c r="J582" s="464">
        <f>Cl!N23</f>
        <v>77.675589126176135</v>
      </c>
      <c r="K582" s="464">
        <f>H!N23</f>
        <v>15.488166189124829</v>
      </c>
      <c r="L582" s="464">
        <f>'NH4'!N23</f>
        <v>63.12186052084283</v>
      </c>
      <c r="M582" s="464">
        <f>Na!N23</f>
        <v>55.384792125608612</v>
      </c>
      <c r="N582" s="464">
        <f>K!N23</f>
        <v>2.5764398652985325</v>
      </c>
      <c r="O582" s="464">
        <f>Mg!N23</f>
        <v>7.6189476323918086</v>
      </c>
      <c r="P582" s="461">
        <f>Ca!N23</f>
        <v>17.800035010623915</v>
      </c>
      <c r="Q582" s="465">
        <f t="shared" si="1323"/>
        <v>0.35761990638769908</v>
      </c>
      <c r="R582" s="466">
        <f t="shared" si="1324"/>
        <v>159.00986066954559</v>
      </c>
      <c r="S582" s="467">
        <f t="shared" si="1325"/>
        <v>187.40922398690628</v>
      </c>
      <c r="T582" s="467">
        <f t="shared" si="1326"/>
        <v>159.36748057593329</v>
      </c>
      <c r="U582" s="467">
        <f t="shared" si="1327"/>
        <v>8.1979788571766168</v>
      </c>
      <c r="V582" s="467">
        <f t="shared" si="1328"/>
        <v>8.0863976853126651</v>
      </c>
      <c r="W582" s="461">
        <f t="shared" si="1329"/>
        <v>-0.65634941654928702</v>
      </c>
      <c r="X582" s="468">
        <f t="shared" si="1330"/>
        <v>81.363448451215021</v>
      </c>
      <c r="Y582" s="469">
        <f t="shared" ref="Y582:AA582" si="1345">H582*$E582/1000</f>
        <v>2.1131105555353193</v>
      </c>
      <c r="Z582" s="469">
        <f t="shared" si="1345"/>
        <v>2.3914156989654276</v>
      </c>
      <c r="AA582" s="469">
        <f t="shared" si="1345"/>
        <v>6.3199537917853892</v>
      </c>
      <c r="AB582" s="469">
        <f t="shared" ref="AB582:AF582" si="1346">L582*$E582/1000</f>
        <v>5.1358122446323806</v>
      </c>
      <c r="AC582" s="469">
        <f t="shared" si="1346"/>
        <v>4.5062976790932163</v>
      </c>
      <c r="AD582" s="469">
        <f t="shared" si="1346"/>
        <v>0.20962803216787254</v>
      </c>
      <c r="AE582" s="469">
        <f t="shared" si="1346"/>
        <v>0.61990385294061767</v>
      </c>
      <c r="AF582" s="469">
        <f t="shared" si="1346"/>
        <v>1.4482722310167218</v>
      </c>
      <c r="AG582" s="470">
        <f t="shared" si="1333"/>
        <v>1.2601706113327096</v>
      </c>
      <c r="AH582" s="471"/>
      <c r="AI582" s="459">
        <f t="shared" si="1334"/>
        <v>346.4190846564519</v>
      </c>
      <c r="AJ582" s="301"/>
      <c r="AK582" s="301"/>
    </row>
    <row r="583" spans="1:37" ht="12.75" hidden="1" customHeight="1">
      <c r="A583" s="447">
        <v>580</v>
      </c>
      <c r="B583" s="460">
        <v>3</v>
      </c>
      <c r="C583" s="483">
        <v>20</v>
      </c>
      <c r="D583" s="461">
        <f>測定日数!N24</f>
        <v>35</v>
      </c>
      <c r="E583" s="462">
        <f>mm!N24</f>
        <v>128.18471337579618</v>
      </c>
      <c r="F583" s="463">
        <f>pH!N24</f>
        <v>4.45</v>
      </c>
      <c r="G583" s="463">
        <f>EC!N24</f>
        <v>3.23</v>
      </c>
      <c r="H583" s="464">
        <f>'SO4'!N24</f>
        <v>30.4</v>
      </c>
      <c r="I583" s="464">
        <f>'NO3'!N24</f>
        <v>30.6</v>
      </c>
      <c r="J583" s="464">
        <f>Cl!N24</f>
        <v>61.7</v>
      </c>
      <c r="K583" s="464">
        <f>H!N24</f>
        <v>35.481338923357541</v>
      </c>
      <c r="L583" s="464">
        <f>'NH4'!N24</f>
        <v>45.4</v>
      </c>
      <c r="M583" s="464">
        <f>Na!N24</f>
        <v>33.9</v>
      </c>
      <c r="N583" s="464">
        <f>K!N24</f>
        <v>1.3</v>
      </c>
      <c r="O583" s="464">
        <f>Mg!N24</f>
        <v>5</v>
      </c>
      <c r="P583" s="461">
        <f>Ca!N24</f>
        <v>9.75</v>
      </c>
      <c r="Q583" s="465">
        <f t="shared" si="1323"/>
        <v>0.15610675106247687</v>
      </c>
      <c r="R583" s="466">
        <f t="shared" si="1324"/>
        <v>153.1</v>
      </c>
      <c r="S583" s="467">
        <f t="shared" si="1325"/>
        <v>145.58133892335752</v>
      </c>
      <c r="T583" s="467">
        <f t="shared" si="1326"/>
        <v>153.25610675106248</v>
      </c>
      <c r="U583" s="467">
        <f t="shared" si="1327"/>
        <v>-2.5172851788279225</v>
      </c>
      <c r="V583" s="467">
        <f t="shared" si="1328"/>
        <v>-2.5682082144640357</v>
      </c>
      <c r="W583" s="461">
        <f t="shared" si="1329"/>
        <v>-2.057945996217097</v>
      </c>
      <c r="X583" s="468">
        <f t="shared" si="1330"/>
        <v>128.18471337579618</v>
      </c>
      <c r="Y583" s="469">
        <f t="shared" ref="Y583:AA583" si="1347">H583*$E583/1000</f>
        <v>3.8968152866242036</v>
      </c>
      <c r="Z583" s="469">
        <f t="shared" si="1347"/>
        <v>3.9224522292993633</v>
      </c>
      <c r="AA583" s="469">
        <f t="shared" si="1347"/>
        <v>7.908996815286625</v>
      </c>
      <c r="AB583" s="469">
        <f t="shared" ref="AB583:AF583" si="1348">L583*$E583/1000</f>
        <v>5.8195859872611466</v>
      </c>
      <c r="AC583" s="469">
        <f t="shared" si="1348"/>
        <v>4.3454617834394904</v>
      </c>
      <c r="AD583" s="469">
        <f t="shared" si="1348"/>
        <v>0.16664012738853504</v>
      </c>
      <c r="AE583" s="469">
        <f t="shared" si="1348"/>
        <v>0.64092356687898089</v>
      </c>
      <c r="AF583" s="469">
        <f t="shared" si="1348"/>
        <v>1.2498009554140128</v>
      </c>
      <c r="AG583" s="470">
        <f t="shared" si="1333"/>
        <v>4.5481652600800668</v>
      </c>
      <c r="AH583" s="471"/>
      <c r="AI583" s="459">
        <f t="shared" si="1334"/>
        <v>298.68133892335754</v>
      </c>
      <c r="AJ583" s="301"/>
      <c r="AK583" s="301"/>
    </row>
    <row r="584" spans="1:37" ht="12.75" hidden="1" customHeight="1">
      <c r="A584" s="447">
        <v>581</v>
      </c>
      <c r="B584" s="460">
        <v>3</v>
      </c>
      <c r="C584" s="483">
        <v>21</v>
      </c>
      <c r="D584" s="461">
        <f>測定日数!N25</f>
        <v>35</v>
      </c>
      <c r="E584" s="462">
        <f>mm!N25</f>
        <v>139.07987866531852</v>
      </c>
      <c r="F584" s="463">
        <f>pH!N25</f>
        <v>4.2494292384444172</v>
      </c>
      <c r="G584" s="463">
        <f>EC!N25</f>
        <v>3.5294511086877502</v>
      </c>
      <c r="H584" s="464">
        <f>'SO4'!N25</f>
        <v>37.567674157843889</v>
      </c>
      <c r="I584" s="464">
        <f>'NO3'!N25</f>
        <v>39.506149545359598</v>
      </c>
      <c r="J584" s="464">
        <f>Cl!N25</f>
        <v>22.063503102694224</v>
      </c>
      <c r="K584" s="464">
        <f>H!N25</f>
        <v>56.308085521972963</v>
      </c>
      <c r="L584" s="464">
        <f>'NH4'!N25</f>
        <v>34.54703361470866</v>
      </c>
      <c r="M584" s="464">
        <f>Na!N25</f>
        <v>27.379143138984901</v>
      </c>
      <c r="N584" s="464">
        <f>K!N25</f>
        <v>2.7978237499897496</v>
      </c>
      <c r="O584" s="464">
        <f>Mg!N25</f>
        <v>3.6220301330832103</v>
      </c>
      <c r="P584" s="461">
        <f>Ca!N25</f>
        <v>15.798102087355641</v>
      </c>
      <c r="Q584" s="465">
        <f t="shared" si="1323"/>
        <v>9.8367339101069706E-2</v>
      </c>
      <c r="R584" s="466">
        <f t="shared" si="1324"/>
        <v>136.70500096374161</v>
      </c>
      <c r="S584" s="467">
        <f t="shared" si="1325"/>
        <v>159.87235046653396</v>
      </c>
      <c r="T584" s="467">
        <f t="shared" si="1326"/>
        <v>136.80336830284267</v>
      </c>
      <c r="U584" s="467">
        <f t="shared" si="1327"/>
        <v>7.8115707052697578</v>
      </c>
      <c r="V584" s="467">
        <f t="shared" si="1328"/>
        <v>7.775824142057326</v>
      </c>
      <c r="W584" s="461">
        <f t="shared" si="1329"/>
        <v>1.818576011636224</v>
      </c>
      <c r="X584" s="468">
        <f t="shared" si="1330"/>
        <v>139.07987866531852</v>
      </c>
      <c r="Y584" s="469">
        <f t="shared" ref="Y584:AA584" si="1349">H584*$E584/1000</f>
        <v>5.2249075636111506</v>
      </c>
      <c r="Z584" s="469">
        <f t="shared" si="1349"/>
        <v>5.4945104853025413</v>
      </c>
      <c r="AA584" s="469">
        <f t="shared" si="1349"/>
        <v>3.0685893344545914</v>
      </c>
      <c r="AB584" s="469">
        <f t="shared" ref="AB584:AF584" si="1350">L584*$E584/1000</f>
        <v>4.804797243380361</v>
      </c>
      <c r="AC584" s="469">
        <f t="shared" si="1350"/>
        <v>3.807887905730408</v>
      </c>
      <c r="AD584" s="469">
        <f t="shared" si="1350"/>
        <v>0.38912098767552084</v>
      </c>
      <c r="AE584" s="469">
        <f t="shared" si="1350"/>
        <v>0.50375151143134034</v>
      </c>
      <c r="AF584" s="469">
        <f t="shared" si="1350"/>
        <v>2.1971981214517378</v>
      </c>
      <c r="AG584" s="470">
        <f t="shared" si="1333"/>
        <v>7.831321702272378</v>
      </c>
      <c r="AH584" s="471"/>
      <c r="AI584" s="459">
        <f t="shared" si="1334"/>
        <v>296.5773514302756</v>
      </c>
      <c r="AJ584" s="301"/>
      <c r="AK584" s="301"/>
    </row>
    <row r="585" spans="1:37" ht="12.75" hidden="1" customHeight="1">
      <c r="A585" s="447">
        <v>582</v>
      </c>
      <c r="B585" s="460">
        <v>3</v>
      </c>
      <c r="C585" s="483">
        <v>22</v>
      </c>
      <c r="D585" s="461">
        <f>測定日数!N26</f>
        <v>35</v>
      </c>
      <c r="E585" s="462">
        <f>mm!N26</f>
        <v>186.8</v>
      </c>
      <c r="F585" s="463">
        <f>pH!N26</f>
        <v>5</v>
      </c>
      <c r="G585" s="463">
        <f>EC!N26</f>
        <v>4.8099999999999996</v>
      </c>
      <c r="H585" s="464">
        <f>'SO4'!N26</f>
        <v>47.1</v>
      </c>
      <c r="I585" s="464">
        <f>'NO3'!N26</f>
        <v>32.5</v>
      </c>
      <c r="J585" s="464">
        <f>Cl!N26</f>
        <v>203.2</v>
      </c>
      <c r="K585" s="464">
        <f>H!N26</f>
        <v>10</v>
      </c>
      <c r="L585" s="464">
        <f>'NH4'!N26</f>
        <v>35.200000000000003</v>
      </c>
      <c r="M585" s="464">
        <f>Na!N26</f>
        <v>174.3</v>
      </c>
      <c r="N585" s="464">
        <f>K!N26</f>
        <v>6.9</v>
      </c>
      <c r="O585" s="464">
        <f>Mg!N26</f>
        <v>21.9</v>
      </c>
      <c r="P585" s="461">
        <f>Ca!N26</f>
        <v>40</v>
      </c>
      <c r="Q585" s="465">
        <f t="shared" si="1323"/>
        <v>0.55388765426719466</v>
      </c>
      <c r="R585" s="466">
        <f t="shared" si="1324"/>
        <v>329.9</v>
      </c>
      <c r="S585" s="467">
        <f t="shared" si="1325"/>
        <v>350.2</v>
      </c>
      <c r="T585" s="467">
        <f t="shared" si="1326"/>
        <v>330.45388765426719</v>
      </c>
      <c r="U585" s="467">
        <f t="shared" si="1327"/>
        <v>2.9848551683575963</v>
      </c>
      <c r="V585" s="467">
        <f t="shared" si="1328"/>
        <v>2.9010504022512364</v>
      </c>
      <c r="W585" s="461">
        <f t="shared" si="1329"/>
        <v>-0.3063096109606156</v>
      </c>
      <c r="X585" s="468">
        <f t="shared" si="1330"/>
        <v>186.8</v>
      </c>
      <c r="Y585" s="469">
        <f t="shared" ref="Y585:AA585" si="1351">H585*$E585/1000</f>
        <v>8.7982800000000001</v>
      </c>
      <c r="Z585" s="469">
        <f t="shared" si="1351"/>
        <v>6.0709999999999997</v>
      </c>
      <c r="AA585" s="469">
        <f t="shared" si="1351"/>
        <v>37.95776</v>
      </c>
      <c r="AB585" s="469">
        <f t="shared" ref="AB585:AF585" si="1352">L585*$E585/1000</f>
        <v>6.5753600000000008</v>
      </c>
      <c r="AC585" s="469">
        <f t="shared" si="1352"/>
        <v>32.559240000000003</v>
      </c>
      <c r="AD585" s="469">
        <f t="shared" si="1352"/>
        <v>1.2889200000000001</v>
      </c>
      <c r="AE585" s="469">
        <f t="shared" si="1352"/>
        <v>4.0909199999999997</v>
      </c>
      <c r="AF585" s="469">
        <f t="shared" si="1352"/>
        <v>7.4720000000000004</v>
      </c>
      <c r="AG585" s="470">
        <f t="shared" si="1333"/>
        <v>1.8680000000000001</v>
      </c>
      <c r="AH585" s="471"/>
      <c r="AI585" s="459">
        <f t="shared" si="1334"/>
        <v>680.09999999999991</v>
      </c>
      <c r="AJ585" s="301"/>
      <c r="AK585" s="301"/>
    </row>
    <row r="586" spans="1:37" ht="12.75" hidden="1" customHeight="1">
      <c r="A586" s="447">
        <v>583</v>
      </c>
      <c r="B586" s="460">
        <v>3</v>
      </c>
      <c r="C586" s="483">
        <v>23</v>
      </c>
      <c r="D586" s="461">
        <f>測定日数!N27</f>
        <v>35</v>
      </c>
      <c r="E586" s="462">
        <f>mm!N27</f>
        <v>199.10283380796105</v>
      </c>
      <c r="F586" s="463">
        <f>pH!N27</f>
        <v>4.7552273375775584</v>
      </c>
      <c r="G586" s="463">
        <f>EC!N27</f>
        <v>6.3199680255795379</v>
      </c>
      <c r="H586" s="464">
        <f>'SO4'!N27</f>
        <v>60.661776637403385</v>
      </c>
      <c r="I586" s="464">
        <f>'NO3'!N27</f>
        <v>41.940065106437672</v>
      </c>
      <c r="J586" s="464">
        <f>Cl!N27</f>
        <v>242.73410608607614</v>
      </c>
      <c r="K586" s="464">
        <f>H!N27</f>
        <v>17.57003644832492</v>
      </c>
      <c r="L586" s="464">
        <f>'NH4'!N27</f>
        <v>41.206502647106262</v>
      </c>
      <c r="M586" s="464">
        <f>Na!N27</f>
        <v>233.10034008460914</v>
      </c>
      <c r="N586" s="464">
        <f>K!N27</f>
        <v>6.2904152381419669</v>
      </c>
      <c r="O586" s="464">
        <f>Mg!N27</f>
        <v>27.884194701851687</v>
      </c>
      <c r="P586" s="461">
        <f>Ca!N27</f>
        <v>62.780713552910171</v>
      </c>
      <c r="Q586" s="465">
        <f t="shared" si="1323"/>
        <v>0.31524559206022656</v>
      </c>
      <c r="R586" s="466">
        <f t="shared" si="1324"/>
        <v>405.99772446732055</v>
      </c>
      <c r="S586" s="467">
        <f t="shared" si="1325"/>
        <v>479.49711092770605</v>
      </c>
      <c r="T586" s="467">
        <f t="shared" si="1326"/>
        <v>406.3129700593808</v>
      </c>
      <c r="U586" s="467">
        <f t="shared" si="1327"/>
        <v>8.3003743807943042</v>
      </c>
      <c r="V586" s="467">
        <f t="shared" si="1328"/>
        <v>8.2618320155911729</v>
      </c>
      <c r="W586" s="461">
        <f t="shared" si="1329"/>
        <v>-0.14248850772079416</v>
      </c>
      <c r="X586" s="468">
        <f t="shared" si="1330"/>
        <v>199.10283380796105</v>
      </c>
      <c r="Y586" s="469">
        <f t="shared" ref="Y586:AA586" si="1353">H586*$E586/1000</f>
        <v>12.07793163233258</v>
      </c>
      <c r="Z586" s="469">
        <f t="shared" si="1353"/>
        <v>8.3503858127821253</v>
      </c>
      <c r="AA586" s="469">
        <f t="shared" si="1353"/>
        <v>48.329048383580002</v>
      </c>
      <c r="AB586" s="469">
        <f t="shared" ref="AB586:AF586" si="1354">L586*$E586/1000</f>
        <v>8.2043314483541057</v>
      </c>
      <c r="AC586" s="469">
        <f t="shared" si="1354"/>
        <v>46.410938272445136</v>
      </c>
      <c r="AD586" s="469">
        <f t="shared" si="1354"/>
        <v>1.2524394997428459</v>
      </c>
      <c r="AE586" s="469">
        <f t="shared" si="1354"/>
        <v>5.5518221835916046</v>
      </c>
      <c r="AF586" s="469">
        <f t="shared" si="1354"/>
        <v>12.499817976870281</v>
      </c>
      <c r="AG586" s="470">
        <f t="shared" si="1333"/>
        <v>3.4982440469706551</v>
      </c>
      <c r="AH586" s="471"/>
      <c r="AI586" s="459">
        <f t="shared" si="1334"/>
        <v>885.4948353950266</v>
      </c>
      <c r="AJ586" s="301"/>
      <c r="AK586" s="301"/>
    </row>
    <row r="587" spans="1:37" ht="12.75" hidden="1" customHeight="1">
      <c r="A587" s="447">
        <v>584</v>
      </c>
      <c r="B587" s="460">
        <v>3</v>
      </c>
      <c r="C587" s="483">
        <v>24</v>
      </c>
      <c r="D587" s="461">
        <f>測定日数!N28</f>
        <v>35</v>
      </c>
      <c r="E587" s="462">
        <f>mm!N28</f>
        <v>235.74156588160409</v>
      </c>
      <c r="F587" s="463">
        <f>pH!N28</f>
        <v>4.8188579749680054</v>
      </c>
      <c r="G587" s="463">
        <f>EC!N28</f>
        <v>5.3268151748346169</v>
      </c>
      <c r="H587" s="464">
        <f>'SO4'!N28</f>
        <v>51.821980440029762</v>
      </c>
      <c r="I587" s="464">
        <f>'NO3'!N28</f>
        <v>33.40696800733329</v>
      </c>
      <c r="J587" s="464">
        <f>Cl!N28</f>
        <v>208.37411642971813</v>
      </c>
      <c r="K587" s="464">
        <f>H!N28</f>
        <v>15.175465615627084</v>
      </c>
      <c r="L587" s="464">
        <f>'NH4'!N28</f>
        <v>36.665816509043253</v>
      </c>
      <c r="M587" s="464">
        <f>Na!N28</f>
        <v>198.41839887535701</v>
      </c>
      <c r="N587" s="464">
        <f>K!N28</f>
        <v>5.5946938974226699</v>
      </c>
      <c r="O587" s="464">
        <f>Mg!N28</f>
        <v>23.470457541831465</v>
      </c>
      <c r="P587" s="461">
        <f>Ca!N28</f>
        <v>48.594925714926291</v>
      </c>
      <c r="Q587" s="465">
        <f t="shared" si="1323"/>
        <v>0.36498890267776934</v>
      </c>
      <c r="R587" s="466">
        <f t="shared" si="1324"/>
        <v>345.42504531711097</v>
      </c>
      <c r="S587" s="467">
        <f t="shared" si="1325"/>
        <v>399.98514141096553</v>
      </c>
      <c r="T587" s="467">
        <f t="shared" si="1326"/>
        <v>345.79003421978871</v>
      </c>
      <c r="U587" s="467">
        <f t="shared" si="1327"/>
        <v>7.3194728305689125</v>
      </c>
      <c r="V587" s="467">
        <f t="shared" si="1328"/>
        <v>7.2669497406293022</v>
      </c>
      <c r="W587" s="461">
        <f t="shared" si="1329"/>
        <v>-2.0108051530605311E-2</v>
      </c>
      <c r="X587" s="468">
        <f t="shared" si="1330"/>
        <v>235.74156588160409</v>
      </c>
      <c r="Y587" s="469">
        <f t="shared" ref="Y587:AA587" si="1355">H587*$E587/1000</f>
        <v>12.216594816018475</v>
      </c>
      <c r="Z587" s="469">
        <f t="shared" si="1355"/>
        <v>7.875410949405401</v>
      </c>
      <c r="AA587" s="469">
        <f t="shared" si="1355"/>
        <v>49.12244049633744</v>
      </c>
      <c r="AB587" s="469">
        <f t="shared" ref="AB587:AF587" si="1356">L587*$E587/1000</f>
        <v>8.6436569981694262</v>
      </c>
      <c r="AC587" s="469">
        <f t="shared" si="1356"/>
        <v>46.775464050597371</v>
      </c>
      <c r="AD587" s="469">
        <f t="shared" si="1356"/>
        <v>1.3189019000066746</v>
      </c>
      <c r="AE587" s="469">
        <f t="shared" si="1356"/>
        <v>5.532962412869054</v>
      </c>
      <c r="AF587" s="469">
        <f t="shared" si="1356"/>
        <v>11.455843881936953</v>
      </c>
      <c r="AG587" s="470">
        <f t="shared" si="1333"/>
        <v>3.5774880272103702</v>
      </c>
      <c r="AH587" s="471"/>
      <c r="AI587" s="459">
        <f t="shared" si="1334"/>
        <v>745.4101867280765</v>
      </c>
      <c r="AJ587" s="301"/>
      <c r="AK587" s="301"/>
    </row>
    <row r="588" spans="1:37" ht="12.75" hidden="1" customHeight="1">
      <c r="A588" s="447">
        <v>585</v>
      </c>
      <c r="B588" s="460">
        <v>3</v>
      </c>
      <c r="C588" s="483">
        <v>25</v>
      </c>
      <c r="D588" s="461">
        <f>測定日数!N29</f>
        <v>35</v>
      </c>
      <c r="E588" s="462">
        <f>mm!N29</f>
        <v>155.57324840764329</v>
      </c>
      <c r="F588" s="463">
        <f>pH!N29</f>
        <v>4.6100000000000003</v>
      </c>
      <c r="G588" s="463">
        <f>EC!N29</f>
        <v>4.6100000000000003</v>
      </c>
      <c r="H588" s="464">
        <f>'SO4'!N29</f>
        <v>141.1</v>
      </c>
      <c r="I588" s="464">
        <f>'NO3'!N29</f>
        <v>49.6</v>
      </c>
      <c r="J588" s="464">
        <f>Cl!N29</f>
        <v>299.60000000000002</v>
      </c>
      <c r="K588" s="464">
        <f>H!N29</f>
        <v>24.547089156850294</v>
      </c>
      <c r="L588" s="464">
        <f>'NH4'!N29</f>
        <v>60</v>
      </c>
      <c r="M588" s="464">
        <f>Na!N29</f>
        <v>260.7</v>
      </c>
      <c r="N588" s="464">
        <f>K!N29</f>
        <v>10.5</v>
      </c>
      <c r="O588" s="464">
        <f>Mg!N29</f>
        <v>69.599999999999994</v>
      </c>
      <c r="P588" s="461">
        <f>Ca!N29</f>
        <v>86.1</v>
      </c>
      <c r="Q588" s="465">
        <f t="shared" si="1323"/>
        <v>0.22564290646763824</v>
      </c>
      <c r="R588" s="466">
        <f t="shared" si="1324"/>
        <v>631.4</v>
      </c>
      <c r="S588" s="467">
        <f t="shared" si="1325"/>
        <v>667.14708915685037</v>
      </c>
      <c r="T588" s="467">
        <f t="shared" si="1326"/>
        <v>631.62564290646765</v>
      </c>
      <c r="U588" s="467">
        <f t="shared" si="1327"/>
        <v>2.7528527425263465</v>
      </c>
      <c r="V588" s="467">
        <f t="shared" si="1328"/>
        <v>2.7350009261397839</v>
      </c>
      <c r="W588" s="461">
        <f t="shared" si="1329"/>
        <v>33.966328895084487</v>
      </c>
      <c r="X588" s="468">
        <f t="shared" si="1330"/>
        <v>155.57324840764329</v>
      </c>
      <c r="Y588" s="469">
        <f t="shared" ref="Y588:AA588" si="1357">H588*$E588/1000</f>
        <v>21.951385350318468</v>
      </c>
      <c r="Z588" s="469">
        <f t="shared" si="1357"/>
        <v>7.7164331210191079</v>
      </c>
      <c r="AA588" s="469">
        <f t="shared" si="1357"/>
        <v>46.609745222929931</v>
      </c>
      <c r="AB588" s="469">
        <f t="shared" ref="AB588:AF588" si="1358">L588*$E588/1000</f>
        <v>9.3343949044585965</v>
      </c>
      <c r="AC588" s="469">
        <f t="shared" si="1358"/>
        <v>40.557945859872603</v>
      </c>
      <c r="AD588" s="469">
        <f t="shared" si="1358"/>
        <v>1.6335191082802547</v>
      </c>
      <c r="AE588" s="469">
        <f t="shared" si="1358"/>
        <v>10.827898089171972</v>
      </c>
      <c r="AF588" s="469">
        <f t="shared" si="1358"/>
        <v>13.394856687898088</v>
      </c>
      <c r="AG588" s="470">
        <f t="shared" si="1333"/>
        <v>3.8188703990832376</v>
      </c>
      <c r="AH588" s="471"/>
      <c r="AI588" s="459">
        <f t="shared" si="1334"/>
        <v>1298.5470891568502</v>
      </c>
      <c r="AJ588" s="301"/>
      <c r="AK588" s="301"/>
    </row>
    <row r="589" spans="1:37" ht="12.75" hidden="1" customHeight="1">
      <c r="A589" s="447">
        <v>586</v>
      </c>
      <c r="B589" s="460">
        <v>3</v>
      </c>
      <c r="C589" s="483">
        <v>26</v>
      </c>
      <c r="D589" s="461">
        <f>測定日数!N30</f>
        <v>35</v>
      </c>
      <c r="E589" s="462">
        <f>mm!N30</f>
        <v>152.60980267345641</v>
      </c>
      <c r="F589" s="463">
        <f>pH!N30</f>
        <v>4.67</v>
      </c>
      <c r="G589" s="463">
        <f>EC!N30</f>
        <v>2.6</v>
      </c>
      <c r="H589" s="464">
        <f>'SO4'!N30</f>
        <v>29.9</v>
      </c>
      <c r="I589" s="464">
        <f>'NO3'!N30</f>
        <v>29.4</v>
      </c>
      <c r="J589" s="464">
        <f>Cl!N30</f>
        <v>41.4</v>
      </c>
      <c r="K589" s="464">
        <f>H!N30</f>
        <v>21.379620895022335</v>
      </c>
      <c r="L589" s="464">
        <f>'NH4'!N30</f>
        <v>27.2</v>
      </c>
      <c r="M589" s="464">
        <f>Na!N30</f>
        <v>43.1</v>
      </c>
      <c r="N589" s="464">
        <f>K!N30</f>
        <v>7</v>
      </c>
      <c r="O589" s="464">
        <f>Mg!N30</f>
        <v>6.3</v>
      </c>
      <c r="P589" s="461">
        <f>Ca!N30</f>
        <v>14.6</v>
      </c>
      <c r="Q589" s="465">
        <f t="shared" si="1323"/>
        <v>0.259072720225901</v>
      </c>
      <c r="R589" s="466">
        <f t="shared" si="1324"/>
        <v>130.6</v>
      </c>
      <c r="S589" s="467">
        <f t="shared" si="1325"/>
        <v>140.47962089502232</v>
      </c>
      <c r="T589" s="467">
        <f t="shared" si="1326"/>
        <v>130.8590727202259</v>
      </c>
      <c r="U589" s="467">
        <f t="shared" si="1327"/>
        <v>3.6445457841511022</v>
      </c>
      <c r="V589" s="467">
        <f t="shared" si="1328"/>
        <v>3.5455865312147976</v>
      </c>
      <c r="W589" s="461">
        <f t="shared" si="1329"/>
        <v>-2.7421820683196274</v>
      </c>
      <c r="X589" s="468">
        <f t="shared" si="1330"/>
        <v>152.60980267345641</v>
      </c>
      <c r="Y589" s="469">
        <f t="shared" ref="Y589:AA589" si="1359">H589*$E589/1000</f>
        <v>4.5630330999363471</v>
      </c>
      <c r="Z589" s="469">
        <f t="shared" si="1359"/>
        <v>4.4867281985996188</v>
      </c>
      <c r="AA589" s="469">
        <f t="shared" si="1359"/>
        <v>6.3180458306810952</v>
      </c>
      <c r="AB589" s="469">
        <f t="shared" ref="AB589:AF589" si="1360">L589*$E589/1000</f>
        <v>4.1509866327180145</v>
      </c>
      <c r="AC589" s="469">
        <f t="shared" si="1360"/>
        <v>6.5774824952259712</v>
      </c>
      <c r="AD589" s="469">
        <f t="shared" si="1360"/>
        <v>1.0682686187141948</v>
      </c>
      <c r="AE589" s="469">
        <f t="shared" si="1360"/>
        <v>0.96144175684277533</v>
      </c>
      <c r="AF589" s="469">
        <f t="shared" si="1360"/>
        <v>2.2281031190324634</v>
      </c>
      <c r="AG589" s="470">
        <f t="shared" si="1333"/>
        <v>3.262739726022664</v>
      </c>
      <c r="AH589" s="471"/>
      <c r="AI589" s="459">
        <f t="shared" si="1334"/>
        <v>271.07962089502234</v>
      </c>
      <c r="AJ589" s="301"/>
      <c r="AK589" s="301"/>
    </row>
    <row r="590" spans="1:37" ht="12.75" hidden="1" customHeight="1">
      <c r="A590" s="447">
        <v>587</v>
      </c>
      <c r="B590" s="460">
        <v>3</v>
      </c>
      <c r="C590" s="483">
        <v>27</v>
      </c>
      <c r="D590" s="461">
        <f>測定日数!N31</f>
        <v>35</v>
      </c>
      <c r="E590" s="462">
        <f>mm!N31</f>
        <v>109.71337579617835</v>
      </c>
      <c r="F590" s="463">
        <f>pH!N31</f>
        <v>4.7069058361017575</v>
      </c>
      <c r="G590" s="463">
        <f>EC!N31</f>
        <v>2.4900000000000002</v>
      </c>
      <c r="H590" s="464">
        <f>'SO4'!N31</f>
        <v>27.549346879535559</v>
      </c>
      <c r="I590" s="464">
        <f>'NO3'!N31</f>
        <v>24.300725689404935</v>
      </c>
      <c r="J590" s="464">
        <f>Cl!N31</f>
        <v>60.929550072568944</v>
      </c>
      <c r="K590" s="464">
        <f>H!N31</f>
        <v>19.637860195270033</v>
      </c>
      <c r="L590" s="464">
        <f>'NH4'!N31</f>
        <v>30.834978229317851</v>
      </c>
      <c r="M590" s="464">
        <f>Na!N31</f>
        <v>52.182177068214799</v>
      </c>
      <c r="N590" s="464">
        <f>K!N31</f>
        <v>2.5436284470246733</v>
      </c>
      <c r="O590" s="464">
        <f>Mg!N31</f>
        <v>2.5436284470246733</v>
      </c>
      <c r="P590" s="461">
        <f>Ca!N31</f>
        <v>11.639767779390422</v>
      </c>
      <c r="Q590" s="465">
        <f t="shared" si="1323"/>
        <v>0.28205092039539215</v>
      </c>
      <c r="R590" s="466">
        <f t="shared" si="1324"/>
        <v>140.328969521045</v>
      </c>
      <c r="S590" s="467">
        <f t="shared" si="1325"/>
        <v>133.56543639265755</v>
      </c>
      <c r="T590" s="467">
        <f t="shared" si="1326"/>
        <v>140.61102044144039</v>
      </c>
      <c r="U590" s="467">
        <f t="shared" si="1327"/>
        <v>-2.469394402497755</v>
      </c>
      <c r="V590" s="467">
        <f t="shared" si="1328"/>
        <v>-2.5697261282525328</v>
      </c>
      <c r="W590" s="461">
        <f t="shared" si="1329"/>
        <v>-1.029356364767485</v>
      </c>
      <c r="X590" s="468">
        <f t="shared" si="1330"/>
        <v>109.71337579617835</v>
      </c>
      <c r="Y590" s="469">
        <f t="shared" ref="Y590:AA590" si="1361">H590*$E590/1000</f>
        <v>3.0225318471337581</v>
      </c>
      <c r="Z590" s="469">
        <f t="shared" si="1361"/>
        <v>2.6661146496815289</v>
      </c>
      <c r="AA590" s="469">
        <f t="shared" si="1361"/>
        <v>6.6847866242038227</v>
      </c>
      <c r="AB590" s="469">
        <f t="shared" ref="AB590:AF590" si="1362">L590*$E590/1000</f>
        <v>3.3830095541401279</v>
      </c>
      <c r="AC590" s="469">
        <f t="shared" si="1362"/>
        <v>5.72508280254777</v>
      </c>
      <c r="AD590" s="469">
        <f t="shared" si="1362"/>
        <v>0.27907006369426751</v>
      </c>
      <c r="AE590" s="469">
        <f t="shared" si="1362"/>
        <v>0.27907006369426751</v>
      </c>
      <c r="AF590" s="469">
        <f t="shared" si="1362"/>
        <v>1.2770382165605096</v>
      </c>
      <c r="AG590" s="470">
        <f t="shared" si="1333"/>
        <v>2.1545359354364737</v>
      </c>
      <c r="AH590" s="471"/>
      <c r="AI590" s="459">
        <f t="shared" si="1334"/>
        <v>273.89440591370254</v>
      </c>
      <c r="AJ590" s="301"/>
      <c r="AK590" s="301"/>
    </row>
    <row r="591" spans="1:37" ht="12.75" hidden="1" customHeight="1">
      <c r="A591" s="447">
        <v>588</v>
      </c>
      <c r="B591" s="460">
        <v>3</v>
      </c>
      <c r="C591" s="483">
        <v>28</v>
      </c>
      <c r="D591" s="461">
        <f>測定日数!N32</f>
        <v>35</v>
      </c>
      <c r="E591" s="462">
        <f>mm!N32</f>
        <v>119.74522292993629</v>
      </c>
      <c r="F591" s="463">
        <f>pH!N32</f>
        <v>4.5199999999999996</v>
      </c>
      <c r="G591" s="463">
        <f>EC!N32</f>
        <v>3.45</v>
      </c>
      <c r="H591" s="464">
        <f>'SO4'!N32</f>
        <v>50.835000000000001</v>
      </c>
      <c r="I591" s="464">
        <f>'NO3'!N32</f>
        <v>41.34</v>
      </c>
      <c r="J591" s="464">
        <f>Cl!N32</f>
        <v>60.17</v>
      </c>
      <c r="K591" s="464">
        <f>H!N32</f>
        <v>30.199517204020204</v>
      </c>
      <c r="L591" s="464">
        <f>'NH4'!N32</f>
        <v>28.48</v>
      </c>
      <c r="M591" s="464">
        <f>Na!N32</f>
        <v>49.44</v>
      </c>
      <c r="N591" s="464">
        <f>K!N32</f>
        <v>4.37</v>
      </c>
      <c r="O591" s="464">
        <f>Mg!N32</f>
        <v>10.48</v>
      </c>
      <c r="P591" s="461">
        <f>Ca!N32</f>
        <v>28.49</v>
      </c>
      <c r="Q591" s="465">
        <f t="shared" si="1323"/>
        <v>0.18340944013285768</v>
      </c>
      <c r="R591" s="466">
        <f t="shared" si="1324"/>
        <v>203.18000000000004</v>
      </c>
      <c r="S591" s="467">
        <f t="shared" si="1325"/>
        <v>190.42951720402021</v>
      </c>
      <c r="T591" s="467">
        <f t="shared" si="1326"/>
        <v>203.3634094401329</v>
      </c>
      <c r="U591" s="467">
        <f t="shared" si="1327"/>
        <v>-3.2393736021811801</v>
      </c>
      <c r="V591" s="467">
        <f t="shared" si="1328"/>
        <v>-3.2844399584150632</v>
      </c>
      <c r="W591" s="461">
        <f t="shared" si="1329"/>
        <v>1.6493590160931406</v>
      </c>
      <c r="X591" s="468">
        <f t="shared" si="1330"/>
        <v>119.74522292993629</v>
      </c>
      <c r="Y591" s="469">
        <f t="shared" ref="Y591:AA591" si="1363">H591*$E591/1000</f>
        <v>6.0872484076433109</v>
      </c>
      <c r="Z591" s="469">
        <f t="shared" si="1363"/>
        <v>4.9502675159235672</v>
      </c>
      <c r="AA591" s="469">
        <f t="shared" si="1363"/>
        <v>7.2050700636942668</v>
      </c>
      <c r="AB591" s="469">
        <f t="shared" ref="AB591:AF591" si="1364">L591*$E591/1000</f>
        <v>3.4103439490445857</v>
      </c>
      <c r="AC591" s="469">
        <f t="shared" si="1364"/>
        <v>5.9202038216560497</v>
      </c>
      <c r="AD591" s="469">
        <f t="shared" si="1364"/>
        <v>0.52328662420382155</v>
      </c>
      <c r="AE591" s="469">
        <f t="shared" si="1364"/>
        <v>1.2549299363057322</v>
      </c>
      <c r="AF591" s="469">
        <f t="shared" si="1364"/>
        <v>3.4115414012738849</v>
      </c>
      <c r="AG591" s="470">
        <f t="shared" si="1333"/>
        <v>3.6162479199718454</v>
      </c>
      <c r="AH591" s="471"/>
      <c r="AI591" s="459">
        <f t="shared" si="1334"/>
        <v>393.60951720402022</v>
      </c>
      <c r="AJ591" s="301"/>
      <c r="AK591" s="301"/>
    </row>
    <row r="592" spans="1:37" ht="12.75" hidden="1" customHeight="1">
      <c r="A592" s="447">
        <v>589</v>
      </c>
      <c r="B592" s="460">
        <v>3</v>
      </c>
      <c r="C592" s="483">
        <v>29</v>
      </c>
      <c r="D592" s="461">
        <f>測定日数!N33</f>
        <v>35</v>
      </c>
      <c r="E592" s="462">
        <f>mm!N33</f>
        <v>93.904185898456149</v>
      </c>
      <c r="F592" s="463">
        <f>pH!N33</f>
        <v>4.7027688316705216</v>
      </c>
      <c r="G592" s="463">
        <f>EC!N33</f>
        <v>2.3293559322033901</v>
      </c>
      <c r="H592" s="464">
        <f>'SO4'!N33</f>
        <v>29.190089527378731</v>
      </c>
      <c r="I592" s="464">
        <f>'NO3'!N33</f>
        <v>34.19732738568684</v>
      </c>
      <c r="J592" s="464">
        <f>Cl!N33</f>
        <v>21.034161267959171</v>
      </c>
      <c r="K592" s="464">
        <f>H!N33</f>
        <v>19.825820431814375</v>
      </c>
      <c r="L592" s="464">
        <f>'NH4'!N33</f>
        <v>29.053891540456242</v>
      </c>
      <c r="M592" s="464">
        <f>Na!N33</f>
        <v>15.62642503486493</v>
      </c>
      <c r="N592" s="464">
        <f>K!N33</f>
        <v>1.7150288265637867</v>
      </c>
      <c r="O592" s="464">
        <f>Mg!N33</f>
        <v>4.3735788519216019</v>
      </c>
      <c r="P592" s="461">
        <f>Ca!N33</f>
        <v>14.719713116140602</v>
      </c>
      <c r="Q592" s="465">
        <f t="shared" si="1323"/>
        <v>0.27937691465134767</v>
      </c>
      <c r="R592" s="466">
        <f t="shared" si="1324"/>
        <v>113.61166770840347</v>
      </c>
      <c r="S592" s="467">
        <f t="shared" si="1325"/>
        <v>104.40774976982374</v>
      </c>
      <c r="T592" s="467">
        <f t="shared" si="1326"/>
        <v>113.89104462305482</v>
      </c>
      <c r="U592" s="467">
        <f t="shared" si="1327"/>
        <v>-4.2216046832153822</v>
      </c>
      <c r="V592" s="467">
        <f t="shared" si="1328"/>
        <v>-4.344181047634982</v>
      </c>
      <c r="W592" s="461">
        <f t="shared" si="1329"/>
        <v>-5.3573880407773533</v>
      </c>
      <c r="X592" s="468">
        <f t="shared" si="1330"/>
        <v>93.904185898456149</v>
      </c>
      <c r="Y592" s="469">
        <f t="shared" ref="Y592:AA592" si="1365">H592*$E592/1000</f>
        <v>2.7410715933715504</v>
      </c>
      <c r="Z592" s="469">
        <f t="shared" si="1365"/>
        <v>3.2112721880559025</v>
      </c>
      <c r="AA592" s="469">
        <f t="shared" si="1365"/>
        <v>1.975195789924544</v>
      </c>
      <c r="AB592" s="469">
        <f t="shared" ref="AB592:AF592" si="1366">L592*$E592/1000</f>
        <v>2.7282820322885857</v>
      </c>
      <c r="AC592" s="469">
        <f t="shared" si="1366"/>
        <v>1.4673867214022456</v>
      </c>
      <c r="AD592" s="469">
        <f t="shared" si="1366"/>
        <v>0.16104838575085695</v>
      </c>
      <c r="AE592" s="469">
        <f t="shared" si="1366"/>
        <v>0.41069736155240255</v>
      </c>
      <c r="AF592" s="469">
        <f t="shared" si="1366"/>
        <v>1.3822426768300105</v>
      </c>
      <c r="AG592" s="470">
        <f t="shared" si="1333"/>
        <v>1.8617275274185072</v>
      </c>
      <c r="AH592" s="471"/>
      <c r="AI592" s="459">
        <f t="shared" si="1334"/>
        <v>218.01941747822721</v>
      </c>
      <c r="AJ592" s="301"/>
      <c r="AK592" s="301"/>
    </row>
    <row r="593" spans="1:37" ht="12.75" hidden="1" customHeight="1">
      <c r="A593" s="447">
        <v>590</v>
      </c>
      <c r="B593" s="460">
        <v>3</v>
      </c>
      <c r="C593" s="483">
        <v>30</v>
      </c>
      <c r="D593" s="461">
        <f>測定日数!N34</f>
        <v>35</v>
      </c>
      <c r="E593" s="462">
        <f>mm!N34</f>
        <v>134.96815286624204</v>
      </c>
      <c r="F593" s="463">
        <f>pH!N34</f>
        <v>4.7</v>
      </c>
      <c r="G593" s="463">
        <f>EC!N34</f>
        <v>2.52</v>
      </c>
      <c r="H593" s="464">
        <f>'SO4'!N34</f>
        <v>33.65</v>
      </c>
      <c r="I593" s="464">
        <f>'NO3'!N34</f>
        <v>33.35</v>
      </c>
      <c r="J593" s="464">
        <f>Cl!N34</f>
        <v>23.75</v>
      </c>
      <c r="K593" s="464">
        <f>H!N34</f>
        <v>19.952623149688797</v>
      </c>
      <c r="L593" s="464">
        <f>'NH4'!N34</f>
        <v>37.36</v>
      </c>
      <c r="M593" s="464">
        <f>Na!N34</f>
        <v>19.45</v>
      </c>
      <c r="N593" s="464">
        <f>K!N34</f>
        <v>2.42</v>
      </c>
      <c r="O593" s="464">
        <f>Mg!N34</f>
        <v>4.8</v>
      </c>
      <c r="P593" s="461">
        <f>Ca!N34</f>
        <v>15.35</v>
      </c>
      <c r="Q593" s="465">
        <f t="shared" si="1323"/>
        <v>0.27760142118247438</v>
      </c>
      <c r="R593" s="466">
        <f t="shared" si="1324"/>
        <v>124.4</v>
      </c>
      <c r="S593" s="467">
        <f t="shared" si="1325"/>
        <v>119.48262314968878</v>
      </c>
      <c r="T593" s="467">
        <f t="shared" si="1326"/>
        <v>124.67760142118246</v>
      </c>
      <c r="U593" s="467">
        <f t="shared" si="1327"/>
        <v>-2.0162883221462939</v>
      </c>
      <c r="V593" s="467">
        <f t="shared" si="1328"/>
        <v>-2.1276922892023964</v>
      </c>
      <c r="W593" s="461">
        <f t="shared" si="1329"/>
        <v>-4.9914753146154229</v>
      </c>
      <c r="X593" s="468">
        <f t="shared" si="1330"/>
        <v>134.96815286624204</v>
      </c>
      <c r="Y593" s="469">
        <f t="shared" ref="Y593:AA593" si="1367">H593*$E593/1000</f>
        <v>4.5416783439490445</v>
      </c>
      <c r="Z593" s="469">
        <f t="shared" si="1367"/>
        <v>4.5011878980891726</v>
      </c>
      <c r="AA593" s="469">
        <f t="shared" si="1367"/>
        <v>3.2054936305732484</v>
      </c>
      <c r="AB593" s="469">
        <f t="shared" ref="AB593:AF593" si="1368">L593*$E593/1000</f>
        <v>5.0424101910828023</v>
      </c>
      <c r="AC593" s="469">
        <f t="shared" si="1368"/>
        <v>2.6251305732484074</v>
      </c>
      <c r="AD593" s="469">
        <f t="shared" si="1368"/>
        <v>0.32662292993630571</v>
      </c>
      <c r="AE593" s="469">
        <f t="shared" si="1368"/>
        <v>0.64784713375796177</v>
      </c>
      <c r="AF593" s="469">
        <f t="shared" si="1368"/>
        <v>2.0717611464968155</v>
      </c>
      <c r="AG593" s="470">
        <f t="shared" si="1333"/>
        <v>2.6929686913497171</v>
      </c>
      <c r="AH593" s="471"/>
      <c r="AI593" s="459">
        <f t="shared" si="1334"/>
        <v>243.88262314968878</v>
      </c>
      <c r="AJ593" s="301"/>
      <c r="AK593" s="301"/>
    </row>
    <row r="594" spans="1:37" ht="12.75" hidden="1" customHeight="1">
      <c r="A594" s="447">
        <v>591</v>
      </c>
      <c r="B594" s="460">
        <v>3</v>
      </c>
      <c r="C594" s="483">
        <v>31</v>
      </c>
      <c r="D594" s="461">
        <f>測定日数!N35</f>
        <v>35</v>
      </c>
      <c r="E594" s="462">
        <f>mm!N35</f>
        <v>83.033333333333331</v>
      </c>
      <c r="F594" s="463">
        <f>pH!N35</f>
        <v>4.5999999999999996</v>
      </c>
      <c r="G594" s="463">
        <f>EC!N35</f>
        <v>2.2999999999999998</v>
      </c>
      <c r="H594" s="464">
        <f>'SO4'!N35</f>
        <v>19.8</v>
      </c>
      <c r="I594" s="464">
        <f>'NO3'!N35</f>
        <v>19.7</v>
      </c>
      <c r="J594" s="464">
        <f>Cl!N35</f>
        <v>25.7</v>
      </c>
      <c r="K594" s="464">
        <f>H!N35</f>
        <v>25.118864315095834</v>
      </c>
      <c r="L594" s="464">
        <f>'NH4'!N35</f>
        <v>19.399999999999999</v>
      </c>
      <c r="M594" s="464">
        <f>Na!N35</f>
        <v>25.1</v>
      </c>
      <c r="N594" s="464">
        <f>K!N35</f>
        <v>2.9</v>
      </c>
      <c r="O594" s="464">
        <f>Mg!N35</f>
        <v>4.4000000000000004</v>
      </c>
      <c r="P594" s="461">
        <f>Ca!N35</f>
        <v>8.9</v>
      </c>
      <c r="Q594" s="465">
        <f t="shared" si="1323"/>
        <v>0.22050664684482638</v>
      </c>
      <c r="R594" s="466">
        <f t="shared" si="1324"/>
        <v>85</v>
      </c>
      <c r="S594" s="467">
        <f t="shared" si="1325"/>
        <v>99.118864315095863</v>
      </c>
      <c r="T594" s="467">
        <f t="shared" si="1326"/>
        <v>85.220506646844825</v>
      </c>
      <c r="U594" s="467">
        <f t="shared" si="1327"/>
        <v>7.6683420613181896</v>
      </c>
      <c r="V594" s="467">
        <f t="shared" si="1328"/>
        <v>7.5395492540334956</v>
      </c>
      <c r="W594" s="461">
        <f t="shared" si="1329"/>
        <v>-7.5983955402931649</v>
      </c>
      <c r="X594" s="468">
        <f t="shared" si="1330"/>
        <v>83.033333333333331</v>
      </c>
      <c r="Y594" s="469">
        <f t="shared" ref="Y594:AA594" si="1369">H594*$E594/1000</f>
        <v>1.6440599999999999</v>
      </c>
      <c r="Z594" s="469">
        <f t="shared" si="1369"/>
        <v>1.6357566666666667</v>
      </c>
      <c r="AA594" s="469">
        <f t="shared" si="1369"/>
        <v>2.1339566666666663</v>
      </c>
      <c r="AB594" s="469">
        <f t="shared" ref="AB594:AF594" si="1370">L594*$E594/1000</f>
        <v>1.6108466666666665</v>
      </c>
      <c r="AC594" s="469">
        <f t="shared" si="1370"/>
        <v>2.0841366666666667</v>
      </c>
      <c r="AD594" s="469">
        <f t="shared" si="1370"/>
        <v>0.24079666666666666</v>
      </c>
      <c r="AE594" s="469">
        <f t="shared" si="1370"/>
        <v>0.36534666666666671</v>
      </c>
      <c r="AF594" s="469">
        <f t="shared" si="1370"/>
        <v>0.73899666666666664</v>
      </c>
      <c r="AG594" s="470">
        <f t="shared" si="1333"/>
        <v>2.0857030336301241</v>
      </c>
      <c r="AH594" s="471"/>
      <c r="AI594" s="459">
        <f t="shared" si="1334"/>
        <v>184.11886431509586</v>
      </c>
      <c r="AJ594" s="301"/>
      <c r="AK594" s="301"/>
    </row>
    <row r="595" spans="1:37" ht="12.75" hidden="1" customHeight="1">
      <c r="A595" s="447">
        <v>592</v>
      </c>
      <c r="B595" s="460">
        <v>3</v>
      </c>
      <c r="C595" s="483">
        <v>32</v>
      </c>
      <c r="D595" s="461">
        <f>測定日数!N36</f>
        <v>35</v>
      </c>
      <c r="E595" s="462">
        <f>mm!N36</f>
        <v>96.687898089171966</v>
      </c>
      <c r="F595" s="463">
        <f>pH!N36</f>
        <v>4.7755394626368206</v>
      </c>
      <c r="G595" s="463">
        <f>EC!N36</f>
        <v>1.8776416337285904</v>
      </c>
      <c r="H595" s="464">
        <f>'SO4'!N36</f>
        <v>20.510263504611331</v>
      </c>
      <c r="I595" s="464">
        <f>'NO3'!N36</f>
        <v>27.42957509881423</v>
      </c>
      <c r="J595" s="464">
        <f>Cl!N36</f>
        <v>23.788659420289854</v>
      </c>
      <c r="K595" s="464">
        <f>H!N36</f>
        <v>16.767199718564612</v>
      </c>
      <c r="L595" s="464">
        <f>'NH4'!N36</f>
        <v>18.736040843214756</v>
      </c>
      <c r="M595" s="464">
        <f>Na!N36</f>
        <v>20.764555335968378</v>
      </c>
      <c r="N595" s="464">
        <f>K!N36</f>
        <v>1.2246739130434783</v>
      </c>
      <c r="O595" s="464">
        <f>Mg!N36</f>
        <v>4.444357707509881</v>
      </c>
      <c r="P595" s="461">
        <f>Ca!N36</f>
        <v>16.603708827404478</v>
      </c>
      <c r="Q595" s="465">
        <f t="shared" si="1323"/>
        <v>0.33033998733487474</v>
      </c>
      <c r="R595" s="466">
        <f t="shared" si="1324"/>
        <v>92.238761528326748</v>
      </c>
      <c r="S595" s="467">
        <f t="shared" si="1325"/>
        <v>99.588602880619931</v>
      </c>
      <c r="T595" s="467">
        <f t="shared" si="1326"/>
        <v>92.569101515661629</v>
      </c>
      <c r="U595" s="467">
        <f t="shared" si="1327"/>
        <v>3.8314874287822889</v>
      </c>
      <c r="V595" s="467">
        <f t="shared" si="1328"/>
        <v>3.6529898122024695</v>
      </c>
      <c r="W595" s="461">
        <f t="shared" si="1329"/>
        <v>-2.4219567460867455</v>
      </c>
      <c r="X595" s="468">
        <f t="shared" si="1330"/>
        <v>96.687898089171966</v>
      </c>
      <c r="Y595" s="469">
        <f t="shared" ref="Y595:AA595" si="1371">H595*$E595/1000</f>
        <v>1.9830942675159233</v>
      </c>
      <c r="Z595" s="469">
        <f t="shared" si="1371"/>
        <v>2.6521079617834395</v>
      </c>
      <c r="AA595" s="469">
        <f t="shared" si="1371"/>
        <v>2.300075477707006</v>
      </c>
      <c r="AB595" s="469">
        <f t="shared" ref="AB595:AF595" si="1372">L595*$E595/1000</f>
        <v>1.8115484076433119</v>
      </c>
      <c r="AC595" s="469">
        <f t="shared" si="1372"/>
        <v>2.0076812101910826</v>
      </c>
      <c r="AD595" s="469">
        <f t="shared" si="1372"/>
        <v>0.11841114649681528</v>
      </c>
      <c r="AE595" s="469">
        <f t="shared" si="1372"/>
        <v>0.4297156050955413</v>
      </c>
      <c r="AF595" s="469">
        <f t="shared" si="1372"/>
        <v>1.6053777070063691</v>
      </c>
      <c r="AG595" s="470">
        <f t="shared" si="1333"/>
        <v>1.6211852976293681</v>
      </c>
      <c r="AH595" s="471"/>
      <c r="AI595" s="459">
        <f t="shared" si="1334"/>
        <v>191.82736440894666</v>
      </c>
      <c r="AJ595" s="301"/>
      <c r="AK595" s="301"/>
    </row>
    <row r="596" spans="1:37" ht="12.75" hidden="1" customHeight="1">
      <c r="A596" s="447">
        <v>593</v>
      </c>
      <c r="B596" s="460">
        <v>3</v>
      </c>
      <c r="C596" s="483">
        <v>33</v>
      </c>
      <c r="D596" s="461">
        <f>測定日数!N37</f>
        <v>35</v>
      </c>
      <c r="E596" s="462">
        <f>mm!N37</f>
        <v>85.191082802547768</v>
      </c>
      <c r="F596" s="463">
        <f>pH!N37</f>
        <v>5.0229825167406768</v>
      </c>
      <c r="G596" s="463">
        <f>EC!N37</f>
        <v>2.3575514018691588</v>
      </c>
      <c r="H596" s="464">
        <f>'SO4'!N37</f>
        <v>37.103037237240748</v>
      </c>
      <c r="I596" s="464">
        <f>'NO3'!N37</f>
        <v>38.960977494970173</v>
      </c>
      <c r="J596" s="464">
        <f>Cl!N37</f>
        <v>38.113906762434716</v>
      </c>
      <c r="K596" s="464">
        <f>H!N37</f>
        <v>9.4845664425965541</v>
      </c>
      <c r="L596" s="464">
        <f>'NH4'!N37</f>
        <v>37.565026554614526</v>
      </c>
      <c r="M596" s="464">
        <f>Na!N37</f>
        <v>25.325354786518318</v>
      </c>
      <c r="N596" s="464">
        <f>K!N37</f>
        <v>3.029291839389447</v>
      </c>
      <c r="O596" s="464">
        <f>Mg!N37</f>
        <v>7.2595203168774756</v>
      </c>
      <c r="P596" s="461">
        <f>Ca!N37</f>
        <v>31.495700188408229</v>
      </c>
      <c r="Q596" s="465">
        <f t="shared" si="1323"/>
        <v>0.58398837481870081</v>
      </c>
      <c r="R596" s="466">
        <f t="shared" si="1324"/>
        <v>151.28095873188639</v>
      </c>
      <c r="S596" s="467">
        <f t="shared" si="1325"/>
        <v>152.91468063369024</v>
      </c>
      <c r="T596" s="467">
        <f t="shared" si="1326"/>
        <v>151.86494710670507</v>
      </c>
      <c r="U596" s="467">
        <f t="shared" si="1327"/>
        <v>0.5370628932127709</v>
      </c>
      <c r="V596" s="467">
        <f t="shared" si="1328"/>
        <v>0.34442378408549829</v>
      </c>
      <c r="W596" s="461">
        <f t="shared" si="1329"/>
        <v>0.34821165661564779</v>
      </c>
      <c r="X596" s="468">
        <f t="shared" si="1330"/>
        <v>85.191082802547768</v>
      </c>
      <c r="Y596" s="469">
        <f t="shared" ref="Y596:AA596" si="1373">H596*$E596/1000</f>
        <v>3.1608479175037898</v>
      </c>
      <c r="Z596" s="469">
        <f t="shared" si="1373"/>
        <v>3.319127859842204</v>
      </c>
      <c r="AA596" s="469">
        <f t="shared" si="1373"/>
        <v>3.2469649869271611</v>
      </c>
      <c r="AB596" s="469">
        <f t="shared" ref="AB596:AF596" si="1374">L596*$E596/1000</f>
        <v>3.2002052876940721</v>
      </c>
      <c r="AC596" s="469">
        <f t="shared" si="1374"/>
        <v>2.1574943966221811</v>
      </c>
      <c r="AD596" s="469">
        <f t="shared" si="1374"/>
        <v>0.25806865192250861</v>
      </c>
      <c r="AE596" s="469">
        <f t="shared" si="1374"/>
        <v>0.61844639642188681</v>
      </c>
      <c r="AF596" s="469">
        <f t="shared" si="1374"/>
        <v>2.6831528026749045</v>
      </c>
      <c r="AG596" s="470">
        <f t="shared" si="1333"/>
        <v>0.80800048515750889</v>
      </c>
      <c r="AH596" s="471"/>
      <c r="AI596" s="459">
        <f t="shared" si="1334"/>
        <v>304.19563936557665</v>
      </c>
      <c r="AJ596" s="301"/>
      <c r="AK596" s="301"/>
    </row>
    <row r="597" spans="1:37" ht="12.75" hidden="1" customHeight="1">
      <c r="A597" s="447">
        <v>594</v>
      </c>
      <c r="B597" s="460">
        <v>3</v>
      </c>
      <c r="C597" s="483">
        <v>34</v>
      </c>
      <c r="D597" s="461">
        <f>測定日数!N38</f>
        <v>35</v>
      </c>
      <c r="E597" s="462">
        <f>mm!N38</f>
        <v>97.199236155315077</v>
      </c>
      <c r="F597" s="463">
        <f>pH!N38</f>
        <v>4.8</v>
      </c>
      <c r="G597" s="463">
        <f>EC!N38</f>
        <v>3.18</v>
      </c>
      <c r="H597" s="464">
        <f>'SO4'!N38</f>
        <v>34.4</v>
      </c>
      <c r="I597" s="464">
        <f>'NO3'!N38</f>
        <v>25.9</v>
      </c>
      <c r="J597" s="464">
        <f>Cl!N38</f>
        <v>102</v>
      </c>
      <c r="K597" s="464">
        <f>H!N38</f>
        <v>15.848931924611144</v>
      </c>
      <c r="L597" s="464">
        <f>'NH4'!N38</f>
        <v>21.4</v>
      </c>
      <c r="M597" s="464">
        <f>Na!N38</f>
        <v>62.9</v>
      </c>
      <c r="N597" s="464">
        <f>K!N38</f>
        <v>4.5999999999999996</v>
      </c>
      <c r="O597" s="464">
        <f>Mg!N38</f>
        <v>13.5</v>
      </c>
      <c r="P597" s="461">
        <f>Ca!N38</f>
        <v>22.9</v>
      </c>
      <c r="Q597" s="465">
        <f t="shared" si="1323"/>
        <v>0.34947948347679242</v>
      </c>
      <c r="R597" s="466">
        <f t="shared" si="1324"/>
        <v>196.70000000000002</v>
      </c>
      <c r="S597" s="467">
        <f t="shared" si="1325"/>
        <v>177.54893192461114</v>
      </c>
      <c r="T597" s="467">
        <f t="shared" si="1326"/>
        <v>197.0494794834768</v>
      </c>
      <c r="U597" s="467">
        <f t="shared" si="1327"/>
        <v>-5.117200462511053</v>
      </c>
      <c r="V597" s="467">
        <f t="shared" si="1328"/>
        <v>-5.2057208373000128</v>
      </c>
      <c r="W597" s="461">
        <f t="shared" si="1329"/>
        <v>-3.0442587423272158</v>
      </c>
      <c r="X597" s="468">
        <f t="shared" si="1330"/>
        <v>97.199236155315077</v>
      </c>
      <c r="Y597" s="469">
        <f t="shared" ref="Y597:AA597" si="1375">H597*$E597/1000</f>
        <v>3.3436537237428383</v>
      </c>
      <c r="Z597" s="469">
        <f t="shared" si="1375"/>
        <v>2.5174602164226605</v>
      </c>
      <c r="AA597" s="469">
        <f t="shared" si="1375"/>
        <v>9.9143220878421374</v>
      </c>
      <c r="AB597" s="469">
        <f t="shared" ref="AB597:AF597" si="1376">L597*$E597/1000</f>
        <v>2.0800636537237422</v>
      </c>
      <c r="AC597" s="469">
        <f t="shared" si="1376"/>
        <v>6.113831954169318</v>
      </c>
      <c r="AD597" s="469">
        <f t="shared" si="1376"/>
        <v>0.44711648631444934</v>
      </c>
      <c r="AE597" s="469">
        <f t="shared" si="1376"/>
        <v>1.3121896880967536</v>
      </c>
      <c r="AF597" s="469">
        <f t="shared" si="1376"/>
        <v>2.2258625079567151</v>
      </c>
      <c r="AG597" s="470">
        <f t="shared" si="1333"/>
        <v>1.5405040769497909</v>
      </c>
      <c r="AH597" s="471"/>
      <c r="AI597" s="459">
        <f t="shared" si="1334"/>
        <v>374.24893192461116</v>
      </c>
      <c r="AJ597" s="301"/>
      <c r="AK597" s="301"/>
    </row>
    <row r="598" spans="1:37" ht="12.75" customHeight="1">
      <c r="A598" s="447">
        <v>595</v>
      </c>
      <c r="B598" s="460">
        <v>3</v>
      </c>
      <c r="C598" s="483">
        <v>35</v>
      </c>
      <c r="D598" s="461">
        <f>測定日数!N39</f>
        <v>35</v>
      </c>
      <c r="E598" s="462">
        <f>mm!N39</f>
        <v>52.707794425186336</v>
      </c>
      <c r="F598" s="463">
        <f>pH!N39</f>
        <v>4.8111832546005466</v>
      </c>
      <c r="G598" s="463">
        <f>EC!N39</f>
        <v>2.7721342031686858</v>
      </c>
      <c r="H598" s="464">
        <f>'SO4'!N39</f>
        <v>35.557671768081811</v>
      </c>
      <c r="I598" s="464">
        <f>'NO3'!N39</f>
        <v>35.823789362972903</v>
      </c>
      <c r="J598" s="464">
        <f>Cl!N39</f>
        <v>51.070591630073721</v>
      </c>
      <c r="K598" s="464">
        <f>H!N39</f>
        <v>15.446025425857725</v>
      </c>
      <c r="L598" s="464">
        <f>'NH4'!N39</f>
        <v>29.861066552581718</v>
      </c>
      <c r="M598" s="464">
        <f>Na!N39</f>
        <v>42.612915648353685</v>
      </c>
      <c r="N598" s="464">
        <f>K!N39</f>
        <v>1.9859045490450324</v>
      </c>
      <c r="O598" s="464">
        <f>Mg!N39</f>
        <v>9.3056209794852318</v>
      </c>
      <c r="P598" s="461">
        <f>Ca!N39</f>
        <v>30.191984304996371</v>
      </c>
      <c r="Q598" s="465">
        <f t="shared" si="1323"/>
        <v>0.35859558624055365</v>
      </c>
      <c r="R598" s="466">
        <f t="shared" si="1324"/>
        <v>158.00972452921025</v>
      </c>
      <c r="S598" s="467">
        <f t="shared" si="1325"/>
        <v>168.90112274480137</v>
      </c>
      <c r="T598" s="467">
        <f t="shared" si="1326"/>
        <v>158.36832011545081</v>
      </c>
      <c r="U598" s="467">
        <f t="shared" si="1327"/>
        <v>3.3316111430411244</v>
      </c>
      <c r="V598" s="467">
        <f t="shared" si="1328"/>
        <v>3.2183886577666785</v>
      </c>
      <c r="W598" s="461">
        <f t="shared" si="1329"/>
        <v>-2.0128388905633878</v>
      </c>
      <c r="X598" s="468">
        <f t="shared" si="1330"/>
        <v>52.707794425186336</v>
      </c>
      <c r="Y598" s="469">
        <f t="shared" ref="Y598:AA598" si="1377">H598*$E598/1000</f>
        <v>1.874166453790308</v>
      </c>
      <c r="Z598" s="469">
        <f t="shared" si="1377"/>
        <v>1.8881929252747527</v>
      </c>
      <c r="AA598" s="469">
        <f t="shared" si="1377"/>
        <v>2.6918182448105679</v>
      </c>
      <c r="AB598" s="469">
        <f t="shared" ref="AB598:AF598" si="1378">L598*$E598/1000</f>
        <v>1.5739109571702847</v>
      </c>
      <c r="AC598" s="469">
        <f t="shared" si="1378"/>
        <v>2.2460327978512318</v>
      </c>
      <c r="AD598" s="469">
        <f t="shared" si="1378"/>
        <v>0.10467264871910795</v>
      </c>
      <c r="AE598" s="469">
        <f t="shared" si="1378"/>
        <v>0.49047875758540871</v>
      </c>
      <c r="AF598" s="469">
        <f t="shared" si="1378"/>
        <v>1.5913529020362012</v>
      </c>
      <c r="AG598" s="470">
        <f t="shared" si="1333"/>
        <v>0.81412593283231016</v>
      </c>
      <c r="AH598" s="471"/>
      <c r="AI598" s="459">
        <f t="shared" si="1334"/>
        <v>326.91084727401164</v>
      </c>
      <c r="AJ598" s="301"/>
      <c r="AK598" s="301"/>
    </row>
    <row r="599" spans="1:37" ht="12.75" hidden="1" customHeight="1">
      <c r="A599" s="447">
        <v>596</v>
      </c>
      <c r="B599" s="460">
        <v>3</v>
      </c>
      <c r="C599" s="483">
        <v>36</v>
      </c>
      <c r="D599" s="461">
        <f>測定日数!N40</f>
        <v>0</v>
      </c>
      <c r="E599" s="484"/>
      <c r="F599" s="463"/>
      <c r="G599" s="463"/>
      <c r="H599" s="460"/>
      <c r="I599" s="460"/>
      <c r="J599" s="460"/>
      <c r="K599" s="460"/>
      <c r="L599" s="460"/>
      <c r="M599" s="460"/>
      <c r="N599" s="460"/>
      <c r="O599" s="460"/>
      <c r="P599" s="483"/>
      <c r="Q599" s="485"/>
      <c r="R599" s="486"/>
      <c r="S599" s="460"/>
      <c r="T599" s="460"/>
      <c r="U599" s="460"/>
      <c r="V599" s="460"/>
      <c r="W599" s="483"/>
      <c r="X599" s="487"/>
      <c r="Y599" s="488"/>
      <c r="Z599" s="488"/>
      <c r="AA599" s="488"/>
      <c r="AB599" s="488"/>
      <c r="AC599" s="488"/>
      <c r="AD599" s="488"/>
      <c r="AE599" s="488"/>
      <c r="AF599" s="488"/>
      <c r="AG599" s="483"/>
      <c r="AH599" s="489"/>
      <c r="AI599" s="301"/>
      <c r="AJ599" s="301"/>
      <c r="AK599" s="301"/>
    </row>
    <row r="600" spans="1:37" ht="12.75" hidden="1" customHeight="1">
      <c r="A600" s="447">
        <v>597</v>
      </c>
      <c r="B600" s="460">
        <v>3</v>
      </c>
      <c r="C600" s="483">
        <v>37</v>
      </c>
      <c r="D600" s="461">
        <f>測定日数!N41</f>
        <v>35</v>
      </c>
      <c r="E600" s="462">
        <f>mm!N41</f>
        <v>166.56369426751593</v>
      </c>
      <c r="F600" s="463">
        <f>pH!N41</f>
        <v>5.81</v>
      </c>
      <c r="G600" s="463">
        <f>EC!N41</f>
        <v>5.81</v>
      </c>
      <c r="H600" s="464">
        <f>'SO4'!N41</f>
        <v>62.042230355722673</v>
      </c>
      <c r="I600" s="464">
        <f>'NO3'!N41</f>
        <v>42.093447453346428</v>
      </c>
      <c r="J600" s="464">
        <f>Cl!N41</f>
        <v>296.45132810759122</v>
      </c>
      <c r="K600" s="464">
        <f>H!N41</f>
        <v>1.5488166189124828</v>
      </c>
      <c r="L600" s="464">
        <f>'NH4'!N41</f>
        <v>46.567581202219721</v>
      </c>
      <c r="M600" s="464">
        <f>Na!N41</f>
        <v>278.38432696239209</v>
      </c>
      <c r="N600" s="464">
        <f>K!N41</f>
        <v>10.486389433811699</v>
      </c>
      <c r="O600" s="464">
        <f>Mg!N41</f>
        <v>35.795103888088867</v>
      </c>
      <c r="P600" s="461">
        <f>Ca!N41</f>
        <v>43.165826638055783</v>
      </c>
      <c r="Q600" s="465">
        <f t="shared" ref="Q600:Q615" si="1379">1.24*10^(F600-5.35)</f>
        <v>3.5761990638769912</v>
      </c>
      <c r="R600" s="466">
        <f t="shared" ref="R600:R615" si="1380">SUM(H600:J600)+H600</f>
        <v>462.62923627238303</v>
      </c>
      <c r="S600" s="467">
        <f t="shared" ref="S600:S615" si="1381">SUM(K600:P600)+O600+P600</f>
        <v>494.90897526962527</v>
      </c>
      <c r="T600" s="467">
        <f t="shared" ref="T600:T615" si="1382">SUM(H600:J600,Q600)+H600</f>
        <v>466.20543533626</v>
      </c>
      <c r="U600" s="467">
        <f t="shared" ref="U600:U615" si="1383">(S600-R600)/(R600+S600)*100</f>
        <v>3.3711175813296612</v>
      </c>
      <c r="V600" s="467">
        <f t="shared" ref="V600:V615" si="1384">(S600-T600)/(S600+T600)*100</f>
        <v>2.986485231791562</v>
      </c>
      <c r="W600" s="461">
        <f t="shared" ref="W600:W615" si="1385">100*((349.7*10^(2-F600)+(80*2*H600+71.5*I600+76.3*J600+73.5*L600+50.1*M600+73.5*N600+59.8*2*P600+53.3*2*O600)/10000)-G600)/((349.7*10^(2-F600)+(80*2*H600+71.5*I600+76.3*J600+73.5*L600+50.1*M600+73.5*N600+59.8*2*P600+53.3*2*O600)/10000)+G600)</f>
        <v>4.2172505106223213</v>
      </c>
      <c r="X600" s="468">
        <f t="shared" ref="X600:X615" si="1386">E600</f>
        <v>166.56369426751593</v>
      </c>
      <c r="Y600" s="469">
        <f t="shared" ref="Y600:AA600" si="1387">H600*$E600/1000</f>
        <v>10.333983088645388</v>
      </c>
      <c r="Z600" s="469">
        <f t="shared" si="1387"/>
        <v>7.0112401122849413</v>
      </c>
      <c r="AA600" s="469">
        <f t="shared" si="1387"/>
        <v>49.378028380111878</v>
      </c>
      <c r="AB600" s="469">
        <f t="shared" ref="AB600:AF600" si="1388">L600*$E600/1000</f>
        <v>7.7564683581442475</v>
      </c>
      <c r="AC600" s="469">
        <f t="shared" si="1388"/>
        <v>46.368721925032069</v>
      </c>
      <c r="AD600" s="469">
        <f t="shared" si="1388"/>
        <v>1.7466517636235213</v>
      </c>
      <c r="AE600" s="469">
        <f t="shared" si="1388"/>
        <v>5.9621647402896052</v>
      </c>
      <c r="AF600" s="469">
        <f t="shared" si="1388"/>
        <v>7.1898595509457186</v>
      </c>
      <c r="AG600" s="470">
        <f t="shared" ref="AG600:AG615" si="1389">K600*$E600/1000</f>
        <v>0.25797661778898651</v>
      </c>
      <c r="AH600" s="471"/>
      <c r="AI600" s="459">
        <f t="shared" ref="AI600:AI615" si="1390">R600+S600</f>
        <v>957.5382115420083</v>
      </c>
      <c r="AJ600" s="301"/>
      <c r="AK600" s="301"/>
    </row>
    <row r="601" spans="1:37" ht="12.75" hidden="1" customHeight="1">
      <c r="A601" s="447">
        <v>598</v>
      </c>
      <c r="B601" s="460">
        <v>3</v>
      </c>
      <c r="C601" s="483">
        <v>38</v>
      </c>
      <c r="D601" s="461">
        <f>測定日数!N42</f>
        <v>35</v>
      </c>
      <c r="E601" s="462">
        <f>mm!N42</f>
        <v>146.88096753660088</v>
      </c>
      <c r="F601" s="463">
        <f>pH!N42</f>
        <v>5.301389368898092</v>
      </c>
      <c r="G601" s="463">
        <f>EC!N42</f>
        <v>5.8875622968580714</v>
      </c>
      <c r="H601" s="464">
        <f>'SO4'!N42</f>
        <v>56.666176640590201</v>
      </c>
      <c r="I601" s="464">
        <f>'NO3'!N42</f>
        <v>45.523958955023808</v>
      </c>
      <c r="J601" s="464">
        <f>Cl!N42</f>
        <v>283.1064862334311</v>
      </c>
      <c r="K601" s="464">
        <f>H!N42</f>
        <v>4.9958642741082073</v>
      </c>
      <c r="L601" s="464">
        <f>'NH4'!N42</f>
        <v>46.959570198385741</v>
      </c>
      <c r="M601" s="464">
        <f>Na!N42</f>
        <v>251.94118931616893</v>
      </c>
      <c r="N601" s="464">
        <f>K!N42</f>
        <v>10.068399803286312</v>
      </c>
      <c r="O601" s="464">
        <f>Mg!N42</f>
        <v>31.933741486613176</v>
      </c>
      <c r="P601" s="461">
        <f>Ca!N42</f>
        <v>42.948710471680904</v>
      </c>
      <c r="Q601" s="465">
        <f t="shared" si="1379"/>
        <v>1.1086923580726524</v>
      </c>
      <c r="R601" s="466">
        <f t="shared" si="1380"/>
        <v>441.96279846963529</v>
      </c>
      <c r="S601" s="467">
        <f t="shared" si="1381"/>
        <v>463.72992750853734</v>
      </c>
      <c r="T601" s="467">
        <f t="shared" si="1382"/>
        <v>443.07149082770792</v>
      </c>
      <c r="U601" s="467">
        <f t="shared" si="1383"/>
        <v>2.4033679872379423</v>
      </c>
      <c r="V601" s="467">
        <f t="shared" si="1384"/>
        <v>2.2781654575190795</v>
      </c>
      <c r="W601" s="461">
        <f t="shared" si="1385"/>
        <v>1.7920111849289939</v>
      </c>
      <c r="X601" s="468">
        <f t="shared" si="1386"/>
        <v>146.88096753660088</v>
      </c>
      <c r="Y601" s="469">
        <f t="shared" ref="Y601:AA601" si="1391">H601*$E601/1000</f>
        <v>8.3231828515698201</v>
      </c>
      <c r="Z601" s="469">
        <f t="shared" si="1391"/>
        <v>6.6866031374104029</v>
      </c>
      <c r="AA601" s="469">
        <f t="shared" si="1391"/>
        <v>41.582954613853737</v>
      </c>
      <c r="AB601" s="469">
        <f t="shared" ref="AB601:AF601" si="1392">L601*$E601/1000</f>
        <v>6.8974671058418258</v>
      </c>
      <c r="AC601" s="469">
        <f t="shared" si="1392"/>
        <v>37.005365649080829</v>
      </c>
      <c r="AD601" s="469">
        <f t="shared" si="1392"/>
        <v>1.4788563046520153</v>
      </c>
      <c r="AE601" s="469">
        <f t="shared" si="1392"/>
        <v>4.6904588466174344</v>
      </c>
      <c r="AF601" s="469">
        <f t="shared" si="1392"/>
        <v>6.3083481485298334</v>
      </c>
      <c r="AG601" s="470">
        <f t="shared" si="1389"/>
        <v>0.73379737826255165</v>
      </c>
      <c r="AH601" s="471"/>
      <c r="AI601" s="459">
        <f t="shared" si="1390"/>
        <v>905.69272597817258</v>
      </c>
      <c r="AJ601" s="301"/>
      <c r="AK601" s="301"/>
    </row>
    <row r="602" spans="1:37" ht="12.75" hidden="1" customHeight="1">
      <c r="A602" s="447">
        <v>599</v>
      </c>
      <c r="B602" s="460">
        <v>3</v>
      </c>
      <c r="C602" s="483">
        <v>39</v>
      </c>
      <c r="D602" s="461">
        <f>測定日数!N43</f>
        <v>28</v>
      </c>
      <c r="E602" s="462">
        <f>mm!N43</f>
        <v>66.300766193221762</v>
      </c>
      <c r="F602" s="463">
        <f>pH!N43</f>
        <v>4.6894183855099723</v>
      </c>
      <c r="G602" s="463">
        <f>EC!N43</f>
        <v>2.3656090066733881</v>
      </c>
      <c r="H602" s="464">
        <f>'SO4'!N43</f>
        <v>26.464335781842625</v>
      </c>
      <c r="I602" s="464">
        <f>'NO3'!N43</f>
        <v>26.369618800710548</v>
      </c>
      <c r="J602" s="464">
        <f>Cl!N43</f>
        <v>36.429429161265546</v>
      </c>
      <c r="K602" s="464">
        <f>H!N43</f>
        <v>20.444741062856568</v>
      </c>
      <c r="L602" s="464">
        <f>'NH4'!N43</f>
        <v>28.065116424216239</v>
      </c>
      <c r="M602" s="464">
        <f>Na!N43</f>
        <v>29.938384463968507</v>
      </c>
      <c r="N602" s="464">
        <f>K!N43</f>
        <v>3.7082990061932888</v>
      </c>
      <c r="O602" s="464">
        <f>Mg!N43</f>
        <v>5.0123961784051092</v>
      </c>
      <c r="P602" s="461">
        <f>Ca!N43</f>
        <v>9.3870997167410817</v>
      </c>
      <c r="Q602" s="465">
        <f t="shared" si="1379"/>
        <v>0.27091937851611264</v>
      </c>
      <c r="R602" s="466">
        <f t="shared" si="1380"/>
        <v>115.72771952566134</v>
      </c>
      <c r="S602" s="467">
        <f t="shared" si="1381"/>
        <v>110.95553274752697</v>
      </c>
      <c r="T602" s="467">
        <f t="shared" si="1382"/>
        <v>115.99863890417745</v>
      </c>
      <c r="U602" s="467">
        <f t="shared" si="1383"/>
        <v>-2.1052224768608609</v>
      </c>
      <c r="V602" s="467">
        <f t="shared" si="1384"/>
        <v>-2.2220812774439289</v>
      </c>
      <c r="W602" s="461">
        <f t="shared" si="1385"/>
        <v>-4.6794944303919737</v>
      </c>
      <c r="X602" s="468">
        <f t="shared" si="1386"/>
        <v>66.300766193221762</v>
      </c>
      <c r="Y602" s="469">
        <f t="shared" ref="Y602:AA602" si="1393">H602*$E602/1000</f>
        <v>1.7546057391308605</v>
      </c>
      <c r="Z602" s="469">
        <f t="shared" si="1393"/>
        <v>1.748325930710295</v>
      </c>
      <c r="AA602" s="469">
        <f t="shared" si="1393"/>
        <v>2.4152990653736013</v>
      </c>
      <c r="AB602" s="469">
        <f t="shared" ref="AB602:AF602" si="1394">L602*$E602/1000</f>
        <v>1.8607387222275087</v>
      </c>
      <c r="AC602" s="469">
        <f t="shared" si="1394"/>
        <v>1.9849378285483588</v>
      </c>
      <c r="AD602" s="469">
        <f t="shared" si="1394"/>
        <v>0.24586306538417785</v>
      </c>
      <c r="AE602" s="469">
        <f t="shared" si="1394"/>
        <v>0.33232570709223541</v>
      </c>
      <c r="AF602" s="469">
        <f t="shared" si="1394"/>
        <v>0.6223719035521087</v>
      </c>
      <c r="AG602" s="470">
        <f t="shared" si="1389"/>
        <v>1.3555019970894133</v>
      </c>
      <c r="AH602" s="471"/>
      <c r="AI602" s="459">
        <f t="shared" si="1390"/>
        <v>226.68325227318832</v>
      </c>
      <c r="AJ602" s="301"/>
      <c r="AK602" s="301"/>
    </row>
    <row r="603" spans="1:37" ht="12.75" hidden="1" customHeight="1">
      <c r="A603" s="447">
        <v>600</v>
      </c>
      <c r="B603" s="460">
        <v>3</v>
      </c>
      <c r="C603" s="483">
        <v>40</v>
      </c>
      <c r="D603" s="461">
        <f>測定日数!N44</f>
        <v>35</v>
      </c>
      <c r="E603" s="462">
        <f>mm!N44</f>
        <v>133.47133757961782</v>
      </c>
      <c r="F603" s="463">
        <f>pH!N44</f>
        <v>5.44</v>
      </c>
      <c r="G603" s="463">
        <f>EC!N44</f>
        <v>3.74</v>
      </c>
      <c r="H603" s="464">
        <f>'SO4'!N44</f>
        <v>45.908806995627735</v>
      </c>
      <c r="I603" s="464">
        <f>'NO3'!N44</f>
        <v>47.089179164650865</v>
      </c>
      <c r="J603" s="464">
        <f>Cl!N44</f>
        <v>174.33004231311705</v>
      </c>
      <c r="K603" s="464">
        <f>H!N44</f>
        <v>3.6307805477010109</v>
      </c>
      <c r="L603" s="464">
        <f>'NH4'!N44</f>
        <v>40.465631929046566</v>
      </c>
      <c r="M603" s="464">
        <f>Na!N44</f>
        <v>149.19530230535017</v>
      </c>
      <c r="N603" s="464">
        <f>K!N44</f>
        <v>5.3708439897698206</v>
      </c>
      <c r="O603" s="464">
        <f>Mg!N44</f>
        <v>21.79276315789474</v>
      </c>
      <c r="P603" s="461">
        <f>Ca!N44</f>
        <v>42.914171656686626</v>
      </c>
      <c r="Q603" s="465">
        <f t="shared" si="1379"/>
        <v>1.5255332758073556</v>
      </c>
      <c r="R603" s="466">
        <f t="shared" si="1380"/>
        <v>313.23683546902339</v>
      </c>
      <c r="S603" s="467">
        <f t="shared" si="1381"/>
        <v>328.07642840103028</v>
      </c>
      <c r="T603" s="467">
        <f t="shared" si="1382"/>
        <v>314.76236874483072</v>
      </c>
      <c r="U603" s="467">
        <f t="shared" si="1383"/>
        <v>2.3139382526499204</v>
      </c>
      <c r="V603" s="467">
        <f t="shared" si="1384"/>
        <v>2.0711350521021186</v>
      </c>
      <c r="W603" s="461">
        <f t="shared" si="1385"/>
        <v>7.6345487646749426</v>
      </c>
      <c r="X603" s="468">
        <f t="shared" si="1386"/>
        <v>133.47133757961782</v>
      </c>
      <c r="Y603" s="469">
        <f t="shared" ref="Y603:AA603" si="1395">H603*$E603/1000</f>
        <v>6.1275098763909499</v>
      </c>
      <c r="Z603" s="469">
        <f t="shared" si="1395"/>
        <v>6.2850557286322219</v>
      </c>
      <c r="AA603" s="469">
        <f t="shared" si="1395"/>
        <v>23.268063927843105</v>
      </c>
      <c r="AB603" s="469">
        <f t="shared" ref="AB603:AF603" si="1396">L603*$E603/1000</f>
        <v>5.4010020195743351</v>
      </c>
      <c r="AC603" s="469">
        <f t="shared" si="1396"/>
        <v>19.913296559290522</v>
      </c>
      <c r="AD603" s="469">
        <f t="shared" si="1396"/>
        <v>0.71685373124602914</v>
      </c>
      <c r="AE603" s="469">
        <f t="shared" si="1396"/>
        <v>2.9087092482400272</v>
      </c>
      <c r="AF603" s="469">
        <f t="shared" si="1396"/>
        <v>5.7278118921392878</v>
      </c>
      <c r="AG603" s="470">
        <f t="shared" si="1389"/>
        <v>0.48460513615971135</v>
      </c>
      <c r="AH603" s="471"/>
      <c r="AI603" s="459">
        <f t="shared" si="1390"/>
        <v>641.31326387005367</v>
      </c>
      <c r="AJ603" s="301"/>
      <c r="AK603" s="301"/>
    </row>
    <row r="604" spans="1:37" ht="12.75" hidden="1" customHeight="1">
      <c r="A604" s="447">
        <v>601</v>
      </c>
      <c r="B604" s="460">
        <v>3</v>
      </c>
      <c r="C604" s="483">
        <v>41</v>
      </c>
      <c r="D604" s="461">
        <f>測定日数!N45</f>
        <v>14</v>
      </c>
      <c r="E604" s="462">
        <f>mm!N45</f>
        <v>109</v>
      </c>
      <c r="F604" s="463">
        <f>pH!N45</f>
        <v>5.22</v>
      </c>
      <c r="G604" s="463">
        <f>EC!N45</f>
        <v>2.36</v>
      </c>
      <c r="H604" s="464">
        <f>'SO4'!N45</f>
        <v>41.43</v>
      </c>
      <c r="I604" s="464">
        <f>'NO3'!N45</f>
        <v>43.54</v>
      </c>
      <c r="J604" s="464">
        <f>Cl!N45</f>
        <v>30.46</v>
      </c>
      <c r="K604" s="464">
        <f>H!N45</f>
        <v>6.0255958607435822</v>
      </c>
      <c r="L604" s="464">
        <f>'NH4'!N45</f>
        <v>43.8</v>
      </c>
      <c r="M604" s="464">
        <f>Na!N45</f>
        <v>33.06</v>
      </c>
      <c r="N604" s="464">
        <f>K!N45</f>
        <v>7.67</v>
      </c>
      <c r="O604" s="464">
        <f>Mg!N45</f>
        <v>9.0500000000000007</v>
      </c>
      <c r="P604" s="461">
        <f>Ca!N45</f>
        <v>37.93</v>
      </c>
      <c r="Q604" s="465">
        <f t="shared" si="1379"/>
        <v>0.91922469921313799</v>
      </c>
      <c r="R604" s="466">
        <f t="shared" si="1380"/>
        <v>156.86000000000001</v>
      </c>
      <c r="S604" s="467">
        <f t="shared" si="1381"/>
        <v>184.51559586074359</v>
      </c>
      <c r="T604" s="467">
        <f t="shared" si="1382"/>
        <v>157.77922469921313</v>
      </c>
      <c r="U604" s="467">
        <f t="shared" si="1383"/>
        <v>8.101222288902294</v>
      </c>
      <c r="V604" s="467">
        <f t="shared" si="1384"/>
        <v>7.810918996025908</v>
      </c>
      <c r="W604" s="461">
        <f t="shared" si="1385"/>
        <v>3.1072755113898221</v>
      </c>
      <c r="X604" s="468">
        <f t="shared" si="1386"/>
        <v>109</v>
      </c>
      <c r="Y604" s="469">
        <f t="shared" ref="Y604:AA604" si="1397">H604*$E604/1000</f>
        <v>4.5158699999999996</v>
      </c>
      <c r="Z604" s="469">
        <f t="shared" si="1397"/>
        <v>4.7458599999999995</v>
      </c>
      <c r="AA604" s="469">
        <f t="shared" si="1397"/>
        <v>3.3201399999999999</v>
      </c>
      <c r="AB604" s="469">
        <f t="shared" ref="AB604:AF604" si="1398">L604*$E604/1000</f>
        <v>4.7741999999999996</v>
      </c>
      <c r="AC604" s="469">
        <f t="shared" si="1398"/>
        <v>3.6035400000000006</v>
      </c>
      <c r="AD604" s="469">
        <f t="shared" si="1398"/>
        <v>0.83602999999999994</v>
      </c>
      <c r="AE604" s="469">
        <f t="shared" si="1398"/>
        <v>0.98645000000000005</v>
      </c>
      <c r="AF604" s="469">
        <f t="shared" si="1398"/>
        <v>4.1343699999999997</v>
      </c>
      <c r="AG604" s="470">
        <f t="shared" si="1389"/>
        <v>0.65678994882105046</v>
      </c>
      <c r="AH604" s="471"/>
      <c r="AI604" s="459">
        <f t="shared" si="1390"/>
        <v>341.3755958607436</v>
      </c>
      <c r="AJ604" s="301"/>
      <c r="AK604" s="301"/>
    </row>
    <row r="605" spans="1:37" ht="12.75" hidden="1" customHeight="1">
      <c r="A605" s="447">
        <v>602</v>
      </c>
      <c r="B605" s="460">
        <v>3</v>
      </c>
      <c r="C605" s="483">
        <v>42</v>
      </c>
      <c r="D605" s="461">
        <f>測定日数!N46</f>
        <v>35</v>
      </c>
      <c r="E605" s="462">
        <f>mm!N46</f>
        <v>140.44585987261146</v>
      </c>
      <c r="F605" s="463">
        <f>pH!N46</f>
        <v>4.5371910146152308</v>
      </c>
      <c r="G605" s="463">
        <f>EC!N46</f>
        <v>4.7251519274376426</v>
      </c>
      <c r="H605" s="464">
        <f>'SO4'!N46</f>
        <v>51.870631479119432</v>
      </c>
      <c r="I605" s="464">
        <f>'NO3'!N46</f>
        <v>41.353975268817216</v>
      </c>
      <c r="J605" s="464">
        <f>Cl!N46</f>
        <v>121.67471039570758</v>
      </c>
      <c r="K605" s="464">
        <f>H!N46</f>
        <v>29.027456665623326</v>
      </c>
      <c r="L605" s="464">
        <f>'NH4'!N46</f>
        <v>50.98185267573696</v>
      </c>
      <c r="M605" s="464">
        <f>Na!N46</f>
        <v>68.905236384698796</v>
      </c>
      <c r="N605" s="464">
        <f>K!N46</f>
        <v>7.692093460572635</v>
      </c>
      <c r="O605" s="464">
        <f>Mg!N46</f>
        <v>16.763635573027024</v>
      </c>
      <c r="P605" s="461">
        <f>Ca!N46</f>
        <v>33.869183745464852</v>
      </c>
      <c r="Q605" s="465">
        <f t="shared" si="1379"/>
        <v>0.1908150826466149</v>
      </c>
      <c r="R605" s="466">
        <f t="shared" si="1380"/>
        <v>266.76994862276365</v>
      </c>
      <c r="S605" s="467">
        <f t="shared" si="1381"/>
        <v>257.87227782361549</v>
      </c>
      <c r="T605" s="467">
        <f t="shared" si="1382"/>
        <v>266.96076370541027</v>
      </c>
      <c r="U605" s="467">
        <f t="shared" si="1383"/>
        <v>-1.6959501829305275</v>
      </c>
      <c r="V605" s="467">
        <f t="shared" si="1384"/>
        <v>-1.7316908735998751</v>
      </c>
      <c r="W605" s="461">
        <f t="shared" si="1385"/>
        <v>-3.2315140665284501</v>
      </c>
      <c r="X605" s="468">
        <f t="shared" si="1386"/>
        <v>140.44585987261146</v>
      </c>
      <c r="Y605" s="469">
        <f t="shared" ref="Y605:AA605" si="1399">H605*$E605/1000</f>
        <v>7.2850154402202767</v>
      </c>
      <c r="Z605" s="469">
        <f t="shared" si="1399"/>
        <v>5.8079946157797426</v>
      </c>
      <c r="AA605" s="469">
        <f t="shared" si="1399"/>
        <v>17.088709326276128</v>
      </c>
      <c r="AB605" s="469">
        <f t="shared" ref="AB605:AF605" si="1400">L605*$E605/1000</f>
        <v>7.160190136942675</v>
      </c>
      <c r="AC605" s="469">
        <f t="shared" si="1400"/>
        <v>9.6774551737745771</v>
      </c>
      <c r="AD605" s="469">
        <f t="shared" si="1400"/>
        <v>1.0803226802906154</v>
      </c>
      <c r="AE605" s="469">
        <f t="shared" si="1400"/>
        <v>2.3543832126448785</v>
      </c>
      <c r="AF605" s="469">
        <f t="shared" si="1400"/>
        <v>4.7567866343152865</v>
      </c>
      <c r="AG605" s="470">
        <f t="shared" si="1389"/>
        <v>4.0767861113184356</v>
      </c>
      <c r="AH605" s="471"/>
      <c r="AI605" s="459">
        <f t="shared" si="1390"/>
        <v>524.64222644637914</v>
      </c>
      <c r="AJ605" s="301"/>
      <c r="AK605" s="301"/>
    </row>
    <row r="606" spans="1:37" ht="12.75" hidden="1" customHeight="1">
      <c r="A606" s="447">
        <v>603</v>
      </c>
      <c r="B606" s="460">
        <v>3</v>
      </c>
      <c r="C606" s="483">
        <v>43</v>
      </c>
      <c r="D606" s="461">
        <f>測定日数!N47</f>
        <v>28</v>
      </c>
      <c r="E606" s="462">
        <f>mm!N47</f>
        <v>60</v>
      </c>
      <c r="F606" s="463">
        <f>pH!N47</f>
        <v>4.8499999999999996</v>
      </c>
      <c r="G606" s="463">
        <f>EC!N47</f>
        <v>6.6109999999999998</v>
      </c>
      <c r="H606" s="464">
        <f>'SO4'!N47</f>
        <v>63.86</v>
      </c>
      <c r="I606" s="464">
        <f>'NO3'!N47</f>
        <v>36.14</v>
      </c>
      <c r="J606" s="464">
        <f>Cl!N47</f>
        <v>283</v>
      </c>
      <c r="K606" s="464">
        <f>H!N47</f>
        <v>14.125375446227558</v>
      </c>
      <c r="L606" s="464">
        <f>'NH4'!N47</f>
        <v>52.07</v>
      </c>
      <c r="M606" s="464">
        <f>Na!N47</f>
        <v>248.61</v>
      </c>
      <c r="N606" s="464">
        <f>K!N47</f>
        <v>7.2</v>
      </c>
      <c r="O606" s="464">
        <f>Mg!N47</f>
        <v>28.52</v>
      </c>
      <c r="P606" s="461">
        <f>Ca!N47</f>
        <v>35.81</v>
      </c>
      <c r="Q606" s="465">
        <f t="shared" si="1379"/>
        <v>0.39212242986087903</v>
      </c>
      <c r="R606" s="466">
        <f t="shared" si="1380"/>
        <v>446.86</v>
      </c>
      <c r="S606" s="467">
        <f t="shared" si="1381"/>
        <v>450.66537544622753</v>
      </c>
      <c r="T606" s="467">
        <f t="shared" si="1382"/>
        <v>447.25212242986089</v>
      </c>
      <c r="U606" s="467">
        <f t="shared" si="1383"/>
        <v>0.42398527666536179</v>
      </c>
      <c r="V606" s="467">
        <f t="shared" si="1384"/>
        <v>0.38012991443426175</v>
      </c>
      <c r="W606" s="461">
        <f t="shared" si="1385"/>
        <v>-2.0381642572289267</v>
      </c>
      <c r="X606" s="468">
        <f t="shared" si="1386"/>
        <v>60</v>
      </c>
      <c r="Y606" s="469">
        <f t="shared" ref="Y606:AA606" si="1401">H606*$E606/1000</f>
        <v>3.8315999999999999</v>
      </c>
      <c r="Z606" s="469">
        <f t="shared" si="1401"/>
        <v>2.1684000000000001</v>
      </c>
      <c r="AA606" s="469">
        <f t="shared" si="1401"/>
        <v>16.98</v>
      </c>
      <c r="AB606" s="469">
        <f t="shared" ref="AB606:AF606" si="1402">L606*$E606/1000</f>
        <v>3.1241999999999996</v>
      </c>
      <c r="AC606" s="469">
        <f t="shared" si="1402"/>
        <v>14.916600000000001</v>
      </c>
      <c r="AD606" s="469">
        <f t="shared" si="1402"/>
        <v>0.432</v>
      </c>
      <c r="AE606" s="469">
        <f t="shared" si="1402"/>
        <v>1.7112000000000001</v>
      </c>
      <c r="AF606" s="469">
        <f t="shared" si="1402"/>
        <v>2.1486000000000005</v>
      </c>
      <c r="AG606" s="470">
        <f t="shared" si="1389"/>
        <v>0.84752252677365347</v>
      </c>
      <c r="AH606" s="471"/>
      <c r="AI606" s="459">
        <f t="shared" si="1390"/>
        <v>897.5253754462276</v>
      </c>
      <c r="AJ606" s="301"/>
      <c r="AK606" s="301"/>
    </row>
    <row r="607" spans="1:37" ht="12.75" hidden="1" customHeight="1">
      <c r="A607" s="447">
        <v>604</v>
      </c>
      <c r="B607" s="460">
        <v>3</v>
      </c>
      <c r="C607" s="483">
        <v>44</v>
      </c>
      <c r="D607" s="461">
        <f>測定日数!N48</f>
        <v>35</v>
      </c>
      <c r="E607" s="462">
        <f>mm!N48</f>
        <v>115.7</v>
      </c>
      <c r="F607" s="463">
        <f>pH!N48</f>
        <v>5.2</v>
      </c>
      <c r="G607" s="463">
        <f>EC!N48</f>
        <v>4.43</v>
      </c>
      <c r="H607" s="464">
        <f>'SO4'!N48</f>
        <v>53.4</v>
      </c>
      <c r="I607" s="464">
        <f>'NO3'!N48</f>
        <v>41.3</v>
      </c>
      <c r="J607" s="464">
        <f>Cl!N48</f>
        <v>177.5</v>
      </c>
      <c r="K607" s="464">
        <f>H!N48</f>
        <v>6.3095734448019307</v>
      </c>
      <c r="L607" s="464">
        <f>'NH4'!N48</f>
        <v>55.3</v>
      </c>
      <c r="M607" s="464">
        <f>Na!N48</f>
        <v>148.69999999999999</v>
      </c>
      <c r="N607" s="464">
        <f>K!N48</f>
        <v>8.3000000000000007</v>
      </c>
      <c r="O607" s="464">
        <f>Mg!N48</f>
        <v>20.6</v>
      </c>
      <c r="P607" s="461">
        <f>Ca!N48</f>
        <v>32.9</v>
      </c>
      <c r="Q607" s="465">
        <f t="shared" si="1379"/>
        <v>0.8778527726363321</v>
      </c>
      <c r="R607" s="466">
        <f t="shared" si="1380"/>
        <v>325.59999999999997</v>
      </c>
      <c r="S607" s="467">
        <f t="shared" si="1381"/>
        <v>325.60957344480192</v>
      </c>
      <c r="T607" s="467">
        <f t="shared" si="1382"/>
        <v>326.47785277263631</v>
      </c>
      <c r="U607" s="467">
        <f t="shared" si="1383"/>
        <v>1.4701019752084311E-3</v>
      </c>
      <c r="V607" s="467">
        <f t="shared" si="1384"/>
        <v>-0.13315382154675365</v>
      </c>
      <c r="W607" s="461">
        <f t="shared" si="1385"/>
        <v>1.3384209700639573</v>
      </c>
      <c r="X607" s="468">
        <f t="shared" si="1386"/>
        <v>115.7</v>
      </c>
      <c r="Y607" s="469">
        <f t="shared" ref="Y607:AA607" si="1403">H607*$E607/1000</f>
        <v>6.1783799999999998</v>
      </c>
      <c r="Z607" s="469">
        <f t="shared" si="1403"/>
        <v>4.77841</v>
      </c>
      <c r="AA607" s="469">
        <f t="shared" si="1403"/>
        <v>20.536750000000001</v>
      </c>
      <c r="AB607" s="469">
        <f t="shared" ref="AB607:AF607" si="1404">L607*$E607/1000</f>
        <v>6.3982099999999997</v>
      </c>
      <c r="AC607" s="469">
        <f t="shared" si="1404"/>
        <v>17.20459</v>
      </c>
      <c r="AD607" s="469">
        <f t="shared" si="1404"/>
        <v>0.96031000000000011</v>
      </c>
      <c r="AE607" s="469">
        <f t="shared" si="1404"/>
        <v>2.3834200000000001</v>
      </c>
      <c r="AF607" s="469">
        <f t="shared" si="1404"/>
        <v>3.8065299999999995</v>
      </c>
      <c r="AG607" s="470">
        <f t="shared" si="1389"/>
        <v>0.73001764756358345</v>
      </c>
      <c r="AH607" s="471"/>
      <c r="AI607" s="459">
        <f t="shared" si="1390"/>
        <v>651.20957344480189</v>
      </c>
      <c r="AJ607" s="301"/>
      <c r="AK607" s="301"/>
    </row>
    <row r="608" spans="1:37" ht="12.75" hidden="1" customHeight="1">
      <c r="A608" s="447">
        <v>605</v>
      </c>
      <c r="B608" s="460">
        <v>3</v>
      </c>
      <c r="C608" s="483">
        <v>45</v>
      </c>
      <c r="D608" s="461">
        <f>測定日数!N49</f>
        <v>35</v>
      </c>
      <c r="E608" s="462">
        <f>mm!N49</f>
        <v>72.908000000000001</v>
      </c>
      <c r="F608" s="463">
        <f>pH!N49</f>
        <v>5.0872047092446584</v>
      </c>
      <c r="G608" s="463">
        <f>EC!N49</f>
        <v>5.3943539254951451</v>
      </c>
      <c r="H608" s="464">
        <f>'SO4'!N49</f>
        <v>58.880093199648883</v>
      </c>
      <c r="I608" s="464">
        <f>'NO3'!N49</f>
        <v>42.823778597684758</v>
      </c>
      <c r="J608" s="464">
        <f>Cl!N49</f>
        <v>154.30462898447357</v>
      </c>
      <c r="K608" s="464">
        <f>H!N49</f>
        <v>8.1807908710897852</v>
      </c>
      <c r="L608" s="464">
        <f>'NH4'!N49</f>
        <v>36.686866050364848</v>
      </c>
      <c r="M608" s="464">
        <f>Na!N49</f>
        <v>195.18354199813467</v>
      </c>
      <c r="N608" s="464">
        <f>K!N49</f>
        <v>7.1193537060404903</v>
      </c>
      <c r="O608" s="464">
        <f>Mg!N49</f>
        <v>23.058653714270047</v>
      </c>
      <c r="P608" s="461">
        <f>Ca!N49</f>
        <v>48.465704723761462</v>
      </c>
      <c r="Q608" s="465">
        <f t="shared" si="1379"/>
        <v>0.6770588112997562</v>
      </c>
      <c r="R608" s="466">
        <f t="shared" si="1380"/>
        <v>314.8885939814561</v>
      </c>
      <c r="S608" s="467">
        <f t="shared" si="1381"/>
        <v>390.21926950169285</v>
      </c>
      <c r="T608" s="467">
        <f t="shared" si="1382"/>
        <v>315.56565279275583</v>
      </c>
      <c r="U608" s="467">
        <f t="shared" si="1383"/>
        <v>10.683567638589672</v>
      </c>
      <c r="V608" s="467">
        <f t="shared" si="1384"/>
        <v>10.577388996387773</v>
      </c>
      <c r="W608" s="461">
        <f t="shared" si="1385"/>
        <v>-5.4475252614188614</v>
      </c>
      <c r="X608" s="468">
        <f t="shared" si="1386"/>
        <v>72.908000000000001</v>
      </c>
      <c r="Y608" s="469">
        <f t="shared" ref="Y608:AA608" si="1405">H608*$E608/1000</f>
        <v>4.292829835</v>
      </c>
      <c r="Z608" s="469">
        <f t="shared" si="1405"/>
        <v>3.1221960500000003</v>
      </c>
      <c r="AA608" s="469">
        <f t="shared" si="1405"/>
        <v>11.250041889999999</v>
      </c>
      <c r="AB608" s="469">
        <f t="shared" ref="AB608:AF608" si="1406">L608*$E608/1000</f>
        <v>2.6747660300000002</v>
      </c>
      <c r="AC608" s="469">
        <f t="shared" si="1406"/>
        <v>14.230441680000004</v>
      </c>
      <c r="AD608" s="469">
        <f t="shared" si="1406"/>
        <v>0.5190578400000001</v>
      </c>
      <c r="AE608" s="469">
        <f t="shared" si="1406"/>
        <v>1.6811603250000007</v>
      </c>
      <c r="AF608" s="469">
        <f t="shared" si="1406"/>
        <v>3.5335376000000007</v>
      </c>
      <c r="AG608" s="470">
        <f t="shared" si="1389"/>
        <v>0.59644510082941404</v>
      </c>
      <c r="AH608" s="471"/>
      <c r="AI608" s="459">
        <f t="shared" si="1390"/>
        <v>705.107863483149</v>
      </c>
      <c r="AJ608" s="301"/>
      <c r="AK608" s="301"/>
    </row>
    <row r="609" spans="1:37" ht="12.75" hidden="1" customHeight="1">
      <c r="A609" s="447">
        <v>606</v>
      </c>
      <c r="B609" s="460">
        <v>3</v>
      </c>
      <c r="C609" s="483">
        <v>46</v>
      </c>
      <c r="D609" s="461">
        <f>測定日数!N50</f>
        <v>35</v>
      </c>
      <c r="E609" s="462">
        <f>mm!N50</f>
        <v>31.449944294127008</v>
      </c>
      <c r="F609" s="463">
        <f>pH!N50</f>
        <v>4.8795486743655392</v>
      </c>
      <c r="G609" s="463">
        <f>EC!N50</f>
        <v>5.3693026315789476</v>
      </c>
      <c r="H609" s="464">
        <f>'SO4'!N50</f>
        <v>51.120579559555395</v>
      </c>
      <c r="I609" s="464">
        <f>'NO3'!N50</f>
        <v>24.503096047555349</v>
      </c>
      <c r="J609" s="464">
        <f>Cl!N50</f>
        <v>241.30931830290706</v>
      </c>
      <c r="K609" s="464">
        <f>H!N50</f>
        <v>13.196274037117416</v>
      </c>
      <c r="L609" s="464">
        <f>'NH4'!N50</f>
        <v>23.723246383430432</v>
      </c>
      <c r="M609" s="464">
        <f>Na!N50</f>
        <v>213.45033640990715</v>
      </c>
      <c r="N609" s="464">
        <f>K!N50</f>
        <v>7.9309640802416723</v>
      </c>
      <c r="O609" s="464">
        <f>Mg!N50</f>
        <v>27.569035940462509</v>
      </c>
      <c r="P609" s="461">
        <f>Ca!N50</f>
        <v>31.930478722539736</v>
      </c>
      <c r="Q609" s="465">
        <f t="shared" si="1379"/>
        <v>0.41973033653989328</v>
      </c>
      <c r="R609" s="466">
        <f t="shared" si="1380"/>
        <v>368.05357346957317</v>
      </c>
      <c r="S609" s="467">
        <f t="shared" si="1381"/>
        <v>377.29985023670127</v>
      </c>
      <c r="T609" s="467">
        <f t="shared" si="1382"/>
        <v>368.47330380611305</v>
      </c>
      <c r="U609" s="467">
        <f t="shared" si="1383"/>
        <v>1.2405224787391382</v>
      </c>
      <c r="V609" s="467">
        <f t="shared" si="1384"/>
        <v>1.1835430630265753</v>
      </c>
      <c r="W609" s="461">
        <f t="shared" si="1385"/>
        <v>-0.89912741805949958</v>
      </c>
      <c r="X609" s="468">
        <f t="shared" si="1386"/>
        <v>31.449944294127008</v>
      </c>
      <c r="Y609" s="469">
        <f t="shared" ref="Y609:AA609" si="1407">H609*$E609/1000</f>
        <v>1.6077393794315049</v>
      </c>
      <c r="Z609" s="469">
        <f t="shared" si="1407"/>
        <v>0.7706210057292594</v>
      </c>
      <c r="AA609" s="469">
        <f t="shared" si="1407"/>
        <v>7.58916461828019</v>
      </c>
      <c r="AB609" s="469">
        <f t="shared" ref="AB609:AF609" si="1408">L609*$E609/1000</f>
        <v>0.74609477723473705</v>
      </c>
      <c r="AC609" s="469">
        <f t="shared" si="1408"/>
        <v>6.7130011896542499</v>
      </c>
      <c r="AD609" s="469">
        <f t="shared" si="1408"/>
        <v>0.24942837852232286</v>
      </c>
      <c r="AE609" s="469">
        <f t="shared" si="1408"/>
        <v>0.86704464457033137</v>
      </c>
      <c r="AF609" s="469">
        <f t="shared" si="1408"/>
        <v>1.0042117771086823</v>
      </c>
      <c r="AG609" s="470">
        <f t="shared" si="1389"/>
        <v>0.41502208335737728</v>
      </c>
      <c r="AH609" s="471"/>
      <c r="AI609" s="459">
        <f t="shared" si="1390"/>
        <v>745.3534237062745</v>
      </c>
      <c r="AJ609" s="301"/>
      <c r="AK609" s="301"/>
    </row>
    <row r="610" spans="1:37" ht="12.75" hidden="1" customHeight="1">
      <c r="A610" s="447">
        <v>607</v>
      </c>
      <c r="B610" s="460">
        <v>3</v>
      </c>
      <c r="C610" s="483">
        <v>47</v>
      </c>
      <c r="D610" s="461">
        <f>測定日数!N51</f>
        <v>35</v>
      </c>
      <c r="E610" s="462">
        <f>mm!N51</f>
        <v>112.10191082802547</v>
      </c>
      <c r="F610" s="463">
        <f>pH!N51</f>
        <v>5.44</v>
      </c>
      <c r="G610" s="463">
        <f>EC!N51</f>
        <v>4.17</v>
      </c>
      <c r="H610" s="464">
        <f>'SO4'!N51</f>
        <v>46.24</v>
      </c>
      <c r="I610" s="464">
        <f>'NO3'!N51</f>
        <v>28.91</v>
      </c>
      <c r="J610" s="464">
        <f>Cl!N51</f>
        <v>172.1</v>
      </c>
      <c r="K610" s="464">
        <f>H!N51</f>
        <v>3.6307805477010109</v>
      </c>
      <c r="L610" s="464">
        <f>'NH4'!N51</f>
        <v>37.32</v>
      </c>
      <c r="M610" s="464">
        <f>Na!N51</f>
        <v>144.19999999999999</v>
      </c>
      <c r="N610" s="464">
        <f>K!N51</f>
        <v>5.8</v>
      </c>
      <c r="O610" s="464">
        <f>Mg!N51</f>
        <v>18.93</v>
      </c>
      <c r="P610" s="461">
        <f>Ca!N51</f>
        <v>34.53</v>
      </c>
      <c r="Q610" s="465">
        <f t="shared" si="1379"/>
        <v>1.5255332758073556</v>
      </c>
      <c r="R610" s="466">
        <f t="shared" si="1380"/>
        <v>293.49</v>
      </c>
      <c r="S610" s="467">
        <f t="shared" si="1381"/>
        <v>297.87078054770097</v>
      </c>
      <c r="T610" s="467">
        <f t="shared" si="1382"/>
        <v>295.01553327580734</v>
      </c>
      <c r="U610" s="467">
        <f t="shared" si="1383"/>
        <v>0.74079659859140723</v>
      </c>
      <c r="V610" s="467">
        <f t="shared" si="1384"/>
        <v>0.4815842776805247</v>
      </c>
      <c r="W610" s="461">
        <f t="shared" si="1385"/>
        <v>-1.5737290914617212</v>
      </c>
      <c r="X610" s="468">
        <f t="shared" si="1386"/>
        <v>112.10191082802547</v>
      </c>
      <c r="Y610" s="469">
        <f t="shared" ref="Y610:AA610" si="1409">H610*$E610/1000</f>
        <v>5.1835923566878979</v>
      </c>
      <c r="Z610" s="469">
        <f t="shared" si="1409"/>
        <v>3.2408662420382162</v>
      </c>
      <c r="AA610" s="469">
        <f t="shared" si="1409"/>
        <v>19.292738853503181</v>
      </c>
      <c r="AB610" s="469">
        <f t="shared" ref="AB610:AF610" si="1410">L610*$E610/1000</f>
        <v>4.1836433121019105</v>
      </c>
      <c r="AC610" s="469">
        <f t="shared" si="1410"/>
        <v>16.165095541401271</v>
      </c>
      <c r="AD610" s="469">
        <f t="shared" si="1410"/>
        <v>0.65019108280254767</v>
      </c>
      <c r="AE610" s="469">
        <f t="shared" si="1410"/>
        <v>2.1220891719745216</v>
      </c>
      <c r="AF610" s="469">
        <f t="shared" si="1410"/>
        <v>3.8708789808917197</v>
      </c>
      <c r="AG610" s="470">
        <f t="shared" si="1389"/>
        <v>0.40701743719450822</v>
      </c>
      <c r="AH610" s="471"/>
      <c r="AI610" s="459">
        <f t="shared" si="1390"/>
        <v>591.36078054770098</v>
      </c>
      <c r="AJ610" s="301"/>
      <c r="AK610" s="301"/>
    </row>
    <row r="611" spans="1:37" ht="12.75" hidden="1" customHeight="1">
      <c r="A611" s="447">
        <v>608</v>
      </c>
      <c r="B611" s="460">
        <v>3</v>
      </c>
      <c r="C611" s="483">
        <v>48</v>
      </c>
      <c r="D611" s="461">
        <f>測定日数!N52</f>
        <v>35</v>
      </c>
      <c r="E611" s="462">
        <f>mm!N52</f>
        <v>174.68152866242039</v>
      </c>
      <c r="F611" s="463">
        <f>pH!N52</f>
        <v>5.04</v>
      </c>
      <c r="G611" s="463">
        <f>EC!N52</f>
        <v>3.13</v>
      </c>
      <c r="H611" s="464">
        <f>'SO4'!N52</f>
        <v>46.6</v>
      </c>
      <c r="I611" s="464">
        <f>'NO3'!N52</f>
        <v>32.4</v>
      </c>
      <c r="J611" s="464">
        <f>Cl!N52</f>
        <v>63.8</v>
      </c>
      <c r="K611" s="464">
        <f>H!N52</f>
        <v>9.1201083935590983</v>
      </c>
      <c r="L611" s="464">
        <f>'NH4'!N52</f>
        <v>44.1</v>
      </c>
      <c r="M611" s="464">
        <f>Na!N52</f>
        <v>58.3</v>
      </c>
      <c r="N611" s="464">
        <f>K!N52</f>
        <v>5.2</v>
      </c>
      <c r="O611" s="464">
        <f>Mg!N52</f>
        <v>13.9</v>
      </c>
      <c r="P611" s="461">
        <f>Ca!N52</f>
        <v>32.1</v>
      </c>
      <c r="Q611" s="465">
        <f t="shared" si="1379"/>
        <v>0.60732573601687379</v>
      </c>
      <c r="R611" s="466">
        <f t="shared" si="1380"/>
        <v>189.4</v>
      </c>
      <c r="S611" s="467">
        <f t="shared" si="1381"/>
        <v>208.72010839355909</v>
      </c>
      <c r="T611" s="467">
        <f t="shared" si="1382"/>
        <v>190.00732573601687</v>
      </c>
      <c r="U611" s="467">
        <f t="shared" si="1383"/>
        <v>4.8528341036369635</v>
      </c>
      <c r="V611" s="467">
        <f t="shared" si="1384"/>
        <v>4.6931264457366275</v>
      </c>
      <c r="W611" s="461">
        <f t="shared" si="1385"/>
        <v>-2.6311581068171246</v>
      </c>
      <c r="X611" s="468">
        <f t="shared" si="1386"/>
        <v>174.68152866242039</v>
      </c>
      <c r="Y611" s="469">
        <f t="shared" ref="Y611:AA611" si="1411">H611*$E611/1000</f>
        <v>8.14015923566879</v>
      </c>
      <c r="Z611" s="469">
        <f t="shared" si="1411"/>
        <v>5.6596815286624205</v>
      </c>
      <c r="AA611" s="469">
        <f t="shared" si="1411"/>
        <v>11.144681528662421</v>
      </c>
      <c r="AB611" s="469">
        <f t="shared" ref="AB611:AF611" si="1412">L611*$E611/1000</f>
        <v>7.7034554140127396</v>
      </c>
      <c r="AC611" s="469">
        <f t="shared" si="1412"/>
        <v>10.183933121019109</v>
      </c>
      <c r="AD611" s="469">
        <f t="shared" si="1412"/>
        <v>0.90834394904458615</v>
      </c>
      <c r="AE611" s="469">
        <f t="shared" si="1412"/>
        <v>2.4280732484076433</v>
      </c>
      <c r="AF611" s="469">
        <f t="shared" si="1412"/>
        <v>5.6072770700636951</v>
      </c>
      <c r="AG611" s="470">
        <f t="shared" si="1389"/>
        <v>1.5931144757538744</v>
      </c>
      <c r="AH611" s="471"/>
      <c r="AI611" s="459">
        <f t="shared" si="1390"/>
        <v>398.12010839355912</v>
      </c>
      <c r="AJ611" s="301"/>
      <c r="AK611" s="301"/>
    </row>
    <row r="612" spans="1:37" ht="12.75" hidden="1" customHeight="1">
      <c r="A612" s="447">
        <v>609</v>
      </c>
      <c r="B612" s="460">
        <v>3</v>
      </c>
      <c r="C612" s="483">
        <v>49</v>
      </c>
      <c r="D612" s="461">
        <f>測定日数!N53</f>
        <v>28</v>
      </c>
      <c r="E612" s="462">
        <f>mm!N53</f>
        <v>80.127388535031855</v>
      </c>
      <c r="F612" s="463">
        <f>pH!N53</f>
        <v>4.7940960292087036</v>
      </c>
      <c r="G612" s="463">
        <f>EC!N53</f>
        <v>2.1</v>
      </c>
      <c r="H612" s="464">
        <f>'SO4'!N53</f>
        <v>34.200000000000003</v>
      </c>
      <c r="I612" s="464">
        <f>'NO3'!N53</f>
        <v>21.7</v>
      </c>
      <c r="J612" s="464">
        <f>Cl!N53</f>
        <v>45.4</v>
      </c>
      <c r="K612" s="464">
        <f>H!N53</f>
        <v>16.065859727960625</v>
      </c>
      <c r="L612" s="464">
        <f>'NH4'!N53</f>
        <v>18.2</v>
      </c>
      <c r="M612" s="464">
        <f>Na!N53</f>
        <v>27.7</v>
      </c>
      <c r="N612" s="464">
        <f>K!N53</f>
        <v>3.4</v>
      </c>
      <c r="O612" s="464">
        <f>Mg!N53</f>
        <v>7.7</v>
      </c>
      <c r="P612" s="461">
        <f>Ca!N53</f>
        <v>26</v>
      </c>
      <c r="Q612" s="465">
        <f t="shared" si="1379"/>
        <v>0.34476066867633753</v>
      </c>
      <c r="R612" s="466">
        <f t="shared" si="1380"/>
        <v>135.5</v>
      </c>
      <c r="S612" s="467">
        <f t="shared" si="1381"/>
        <v>132.76585972796062</v>
      </c>
      <c r="T612" s="467">
        <f t="shared" si="1382"/>
        <v>135.84476066867637</v>
      </c>
      <c r="U612" s="467">
        <f t="shared" si="1383"/>
        <v>-1.0191905428487928</v>
      </c>
      <c r="V612" s="467">
        <f t="shared" si="1384"/>
        <v>-1.1462320202266667</v>
      </c>
      <c r="W612" s="461">
        <f t="shared" si="1385"/>
        <v>4.570594005917866</v>
      </c>
      <c r="X612" s="468">
        <f t="shared" si="1386"/>
        <v>80.127388535031855</v>
      </c>
      <c r="Y612" s="469">
        <f t="shared" ref="Y612:AA612" si="1413">H612*$E612/1000</f>
        <v>2.7403566878980894</v>
      </c>
      <c r="Z612" s="469">
        <f t="shared" si="1413"/>
        <v>1.738764331210191</v>
      </c>
      <c r="AA612" s="469">
        <f t="shared" si="1413"/>
        <v>3.637783439490446</v>
      </c>
      <c r="AB612" s="469">
        <f t="shared" ref="AB612:AF612" si="1414">L612*$E612/1000</f>
        <v>1.4583184713375796</v>
      </c>
      <c r="AC612" s="469">
        <f t="shared" si="1414"/>
        <v>2.219528662420382</v>
      </c>
      <c r="AD612" s="469">
        <f t="shared" si="1414"/>
        <v>0.27243312101910827</v>
      </c>
      <c r="AE612" s="469">
        <f t="shared" si="1414"/>
        <v>0.61698089171974524</v>
      </c>
      <c r="AF612" s="469">
        <f t="shared" si="1414"/>
        <v>2.0833121019108285</v>
      </c>
      <c r="AG612" s="470">
        <f t="shared" si="1389"/>
        <v>1.2873153845716221</v>
      </c>
      <c r="AH612" s="471"/>
      <c r="AI612" s="459">
        <f t="shared" si="1390"/>
        <v>268.26585972796062</v>
      </c>
      <c r="AJ612" s="301"/>
      <c r="AK612" s="301"/>
    </row>
    <row r="613" spans="1:37" ht="12.75" hidden="1" customHeight="1">
      <c r="A613" s="447">
        <v>610</v>
      </c>
      <c r="B613" s="460">
        <v>3</v>
      </c>
      <c r="C613" s="483">
        <v>50</v>
      </c>
      <c r="D613" s="461">
        <f>測定日数!N54</f>
        <v>35</v>
      </c>
      <c r="E613" s="462">
        <f>mm!N54</f>
        <v>114.09499560371793</v>
      </c>
      <c r="F613" s="463">
        <f>pH!N54</f>
        <v>5.67</v>
      </c>
      <c r="G613" s="463">
        <f>EC!N54</f>
        <v>1.7</v>
      </c>
      <c r="H613" s="464">
        <f>'SO4'!N54</f>
        <v>29.9</v>
      </c>
      <c r="I613" s="464">
        <f>'NO3'!N54</f>
        <v>16.2</v>
      </c>
      <c r="J613" s="464">
        <f>Cl!N54</f>
        <v>42.9</v>
      </c>
      <c r="K613" s="464">
        <f>H!N54</f>
        <v>2.1379620895022327</v>
      </c>
      <c r="L613" s="464">
        <f>'NH4'!N54</f>
        <v>34.299999999999997</v>
      </c>
      <c r="M613" s="464">
        <f>Na!N54</f>
        <v>41.5</v>
      </c>
      <c r="N613" s="464">
        <f>K!N54</f>
        <v>2.9</v>
      </c>
      <c r="O613" s="464">
        <f>Mg!N54</f>
        <v>7.1</v>
      </c>
      <c r="P613" s="461">
        <f>Ca!N54</f>
        <v>20.399999999999999</v>
      </c>
      <c r="Q613" s="465">
        <f t="shared" si="1379"/>
        <v>2.5907272022590107</v>
      </c>
      <c r="R613" s="466">
        <f t="shared" si="1380"/>
        <v>118.9</v>
      </c>
      <c r="S613" s="467">
        <f t="shared" si="1381"/>
        <v>135.83796208950224</v>
      </c>
      <c r="T613" s="467">
        <f t="shared" si="1382"/>
        <v>121.49072720225902</v>
      </c>
      <c r="U613" s="467">
        <f t="shared" si="1383"/>
        <v>6.6491707598536411</v>
      </c>
      <c r="V613" s="467">
        <f t="shared" si="1384"/>
        <v>5.5754509637968157</v>
      </c>
      <c r="W613" s="461">
        <f t="shared" si="1385"/>
        <v>2.7828838204325992</v>
      </c>
      <c r="X613" s="468">
        <f t="shared" si="1386"/>
        <v>114.09499560371793</v>
      </c>
      <c r="Y613" s="469">
        <f t="shared" ref="Y613:AA613" si="1415">H613*$E613/1000</f>
        <v>3.4114403685511663</v>
      </c>
      <c r="Z613" s="469">
        <f t="shared" si="1415"/>
        <v>1.8483389287802303</v>
      </c>
      <c r="AA613" s="469">
        <f t="shared" si="1415"/>
        <v>4.8946753113994994</v>
      </c>
      <c r="AB613" s="469">
        <f t="shared" ref="AB613:AF613" si="1416">L613*$E613/1000</f>
        <v>3.913458349207525</v>
      </c>
      <c r="AC613" s="469">
        <f t="shared" si="1416"/>
        <v>4.7349423175542942</v>
      </c>
      <c r="AD613" s="469">
        <f t="shared" si="1416"/>
        <v>0.33087548725078197</v>
      </c>
      <c r="AE613" s="469">
        <f t="shared" si="1416"/>
        <v>0.81007446878639722</v>
      </c>
      <c r="AF613" s="469">
        <f t="shared" si="1416"/>
        <v>2.3275379103158458</v>
      </c>
      <c r="AG613" s="470">
        <f t="shared" si="1389"/>
        <v>0.24393077520267284</v>
      </c>
      <c r="AH613" s="471"/>
      <c r="AI613" s="459">
        <f t="shared" si="1390"/>
        <v>254.73796208950225</v>
      </c>
      <c r="AJ613" s="301"/>
      <c r="AK613" s="301"/>
    </row>
    <row r="614" spans="1:37" ht="12.75" hidden="1" customHeight="1">
      <c r="A614" s="447">
        <v>611</v>
      </c>
      <c r="B614" s="460">
        <v>3</v>
      </c>
      <c r="C614" s="483">
        <v>51</v>
      </c>
      <c r="D614" s="461">
        <f>測定日数!N55</f>
        <v>38</v>
      </c>
      <c r="E614" s="462">
        <f>mm!N55</f>
        <v>146</v>
      </c>
      <c r="F614" s="463">
        <f>pH!N55</f>
        <v>4.9724325085469943</v>
      </c>
      <c r="G614" s="463">
        <f>EC!N55</f>
        <v>3.8842123287671235</v>
      </c>
      <c r="H614" s="464">
        <f>'SO4'!N55</f>
        <v>37.773551918178988</v>
      </c>
      <c r="I614" s="464">
        <f>'NO3'!N55</f>
        <v>16.434600694099274</v>
      </c>
      <c r="J614" s="464">
        <f>Cl!N55</f>
        <v>192.60100083080548</v>
      </c>
      <c r="K614" s="464">
        <f>H!N55</f>
        <v>10.655344399825774</v>
      </c>
      <c r="L614" s="464">
        <f>'NH4'!N55</f>
        <v>30.26759408316375</v>
      </c>
      <c r="M614" s="464">
        <f>Na!N55</f>
        <v>166.01470561947721</v>
      </c>
      <c r="N614" s="464">
        <f>K!N55</f>
        <v>5.3778509617068977</v>
      </c>
      <c r="O614" s="464">
        <f>Mg!N55</f>
        <v>22.337723053352558</v>
      </c>
      <c r="P614" s="461">
        <f>Ca!N55</f>
        <v>20.788901648757282</v>
      </c>
      <c r="Q614" s="465">
        <f t="shared" si="1379"/>
        <v>0.51982144685651976</v>
      </c>
      <c r="R614" s="466">
        <f t="shared" si="1380"/>
        <v>284.58270536126275</v>
      </c>
      <c r="S614" s="467">
        <f t="shared" si="1381"/>
        <v>298.56874446839328</v>
      </c>
      <c r="T614" s="467">
        <f t="shared" si="1382"/>
        <v>285.10252680811925</v>
      </c>
      <c r="U614" s="467">
        <f t="shared" si="1383"/>
        <v>2.3983545117166347</v>
      </c>
      <c r="V614" s="467">
        <f t="shared" si="1384"/>
        <v>2.3071578683019416</v>
      </c>
      <c r="W614" s="461">
        <f t="shared" si="1385"/>
        <v>3.2423260430630148</v>
      </c>
      <c r="X614" s="468">
        <f t="shared" si="1386"/>
        <v>146</v>
      </c>
      <c r="Y614" s="469">
        <f t="shared" ref="Y614:AA614" si="1417">H614*$E614/1000</f>
        <v>5.5149385800541326</v>
      </c>
      <c r="Z614" s="469">
        <f t="shared" si="1417"/>
        <v>2.3994517013384939</v>
      </c>
      <c r="AA614" s="469">
        <f t="shared" si="1417"/>
        <v>28.119746121297599</v>
      </c>
      <c r="AB614" s="469">
        <f t="shared" ref="AB614:AF614" si="1418">L614*$E614/1000</f>
        <v>4.4190687361419076</v>
      </c>
      <c r="AC614" s="469">
        <f t="shared" si="1418"/>
        <v>24.238147020443673</v>
      </c>
      <c r="AD614" s="469">
        <f t="shared" si="1418"/>
        <v>0.78516624040920702</v>
      </c>
      <c r="AE614" s="469">
        <f t="shared" si="1418"/>
        <v>3.2613075657894735</v>
      </c>
      <c r="AF614" s="469">
        <f t="shared" si="1418"/>
        <v>3.0351796407185629</v>
      </c>
      <c r="AG614" s="470">
        <f t="shared" si="1389"/>
        <v>1.555680282374563</v>
      </c>
      <c r="AH614" s="471"/>
      <c r="AI614" s="459">
        <f t="shared" si="1390"/>
        <v>583.15144982965603</v>
      </c>
      <c r="AJ614" s="301"/>
      <c r="AK614" s="301"/>
    </row>
    <row r="615" spans="1:37" ht="13.5" hidden="1" customHeight="1">
      <c r="A615" s="447">
        <v>612</v>
      </c>
      <c r="B615" s="491">
        <v>3</v>
      </c>
      <c r="C615" s="492">
        <v>52</v>
      </c>
      <c r="D615" s="493">
        <f>測定日数!N56</f>
        <v>35</v>
      </c>
      <c r="E615" s="494">
        <f>mm!N56</f>
        <v>108.32085426834396</v>
      </c>
      <c r="F615" s="495">
        <f>pH!N56</f>
        <v>5.7</v>
      </c>
      <c r="G615" s="495">
        <f>EC!N56</f>
        <v>2.2999999999999998</v>
      </c>
      <c r="H615" s="496">
        <f>'SO4'!N56</f>
        <v>22.9</v>
      </c>
      <c r="I615" s="496">
        <f>'NO3'!N56</f>
        <v>16.5</v>
      </c>
      <c r="J615" s="496">
        <f>Cl!N56</f>
        <v>106.1</v>
      </c>
      <c r="K615" s="496">
        <f>H!N56</f>
        <v>1.9952623149688791</v>
      </c>
      <c r="L615" s="496">
        <f>'NH4'!N56</f>
        <v>27</v>
      </c>
      <c r="M615" s="496">
        <f>Na!N56</f>
        <v>96.7</v>
      </c>
      <c r="N615" s="496">
        <f>K!N56</f>
        <v>4.4000000000000004</v>
      </c>
      <c r="O615" s="496">
        <f>Mg!N56</f>
        <v>11.6</v>
      </c>
      <c r="P615" s="493">
        <f>Ca!N56</f>
        <v>13.2</v>
      </c>
      <c r="Q615" s="497">
        <f t="shared" si="1379"/>
        <v>2.7760142118247448</v>
      </c>
      <c r="R615" s="498">
        <f t="shared" si="1380"/>
        <v>168.4</v>
      </c>
      <c r="S615" s="499">
        <f t="shared" si="1381"/>
        <v>179.69526231496886</v>
      </c>
      <c r="T615" s="499">
        <f t="shared" si="1382"/>
        <v>171.17601421182476</v>
      </c>
      <c r="U615" s="499">
        <f t="shared" si="1383"/>
        <v>3.2448767730565953</v>
      </c>
      <c r="V615" s="499">
        <f t="shared" si="1384"/>
        <v>2.4280266505353385</v>
      </c>
      <c r="W615" s="493">
        <f t="shared" si="1385"/>
        <v>1.2976637147013874</v>
      </c>
      <c r="X615" s="500">
        <f t="shared" si="1386"/>
        <v>108.32085426834396</v>
      </c>
      <c r="Y615" s="501">
        <f t="shared" ref="Y615:AA615" si="1419">H615*$E615/1000</f>
        <v>2.4805475627450764</v>
      </c>
      <c r="Z615" s="501">
        <f t="shared" si="1419"/>
        <v>1.7872940954276755</v>
      </c>
      <c r="AA615" s="501">
        <f t="shared" si="1419"/>
        <v>11.492842637871293</v>
      </c>
      <c r="AB615" s="501">
        <f t="shared" ref="AB615:AF615" si="1420">L615*$E615/1000</f>
        <v>2.9246630652452867</v>
      </c>
      <c r="AC615" s="501">
        <f t="shared" si="1420"/>
        <v>10.474626607748862</v>
      </c>
      <c r="AD615" s="501">
        <f t="shared" si="1420"/>
        <v>0.47661175878071349</v>
      </c>
      <c r="AE615" s="501">
        <f t="shared" si="1420"/>
        <v>1.25652190951279</v>
      </c>
      <c r="AF615" s="501">
        <f t="shared" si="1420"/>
        <v>1.4298352763421402</v>
      </c>
      <c r="AG615" s="502">
        <f t="shared" si="1389"/>
        <v>0.21612851844686257</v>
      </c>
      <c r="AH615" s="503"/>
      <c r="AI615" s="459">
        <f t="shared" si="1390"/>
        <v>348.09526231496886</v>
      </c>
      <c r="AJ615" s="301"/>
      <c r="AK615" s="301"/>
    </row>
    <row r="616" spans="1:37" ht="12.75" customHeight="1">
      <c r="A616" s="301"/>
      <c r="B616" s="301"/>
      <c r="C616" s="301"/>
      <c r="D616" s="301"/>
      <c r="E616" s="301"/>
      <c r="F616" s="426"/>
      <c r="G616" s="426"/>
      <c r="H616" s="301"/>
      <c r="I616" s="301"/>
      <c r="J616" s="301"/>
      <c r="K616" s="301"/>
      <c r="L616" s="301"/>
      <c r="M616" s="301"/>
      <c r="N616" s="301"/>
      <c r="O616" s="301"/>
      <c r="P616" s="301"/>
      <c r="Q616" s="301"/>
      <c r="R616" s="301"/>
      <c r="S616" s="301"/>
      <c r="T616" s="301"/>
      <c r="U616" s="301"/>
      <c r="V616" s="301"/>
      <c r="W616" s="301"/>
      <c r="X616" s="301"/>
      <c r="Y616" s="301"/>
      <c r="Z616" s="301"/>
      <c r="AA616" s="301"/>
      <c r="AB616" s="301"/>
      <c r="AC616" s="301"/>
      <c r="AD616" s="301"/>
      <c r="AE616" s="301"/>
      <c r="AF616" s="301"/>
      <c r="AG616" s="301"/>
      <c r="AH616" s="301"/>
      <c r="AI616" s="301"/>
      <c r="AJ616" s="301"/>
      <c r="AK616" s="301"/>
    </row>
    <row r="617" spans="1:37" ht="12.75" customHeight="1">
      <c r="A617" s="301"/>
      <c r="B617" s="301"/>
      <c r="C617" s="301"/>
      <c r="D617" s="301"/>
      <c r="E617" s="301"/>
      <c r="F617" s="301"/>
      <c r="G617" s="301"/>
      <c r="H617" s="301"/>
      <c r="I617" s="301"/>
      <c r="J617" s="301"/>
      <c r="K617" s="301"/>
      <c r="L617" s="301"/>
      <c r="M617" s="301"/>
      <c r="N617" s="301"/>
      <c r="O617" s="301"/>
      <c r="P617" s="301"/>
      <c r="Q617" s="301"/>
      <c r="R617" s="301"/>
      <c r="S617" s="301"/>
      <c r="T617" s="301"/>
      <c r="U617" s="301"/>
      <c r="V617" s="301"/>
      <c r="W617" s="301"/>
      <c r="X617" s="301"/>
      <c r="Y617" s="301"/>
      <c r="Z617" s="301"/>
      <c r="AA617" s="301"/>
      <c r="AB617" s="301"/>
      <c r="AC617" s="301"/>
      <c r="AD617" s="301"/>
      <c r="AE617" s="301"/>
      <c r="AF617" s="301"/>
      <c r="AG617" s="301"/>
      <c r="AH617" s="301"/>
      <c r="AI617" s="301"/>
      <c r="AJ617" s="301"/>
      <c r="AK617" s="301"/>
    </row>
    <row r="618" spans="1:37" ht="12.75" customHeight="1">
      <c r="A618" s="301"/>
      <c r="B618" s="301"/>
      <c r="C618" s="301"/>
      <c r="D618" s="301"/>
      <c r="E618" s="301"/>
      <c r="F618" s="426"/>
      <c r="G618" s="426"/>
      <c r="H618" s="301"/>
      <c r="I618" s="301"/>
      <c r="J618" s="301"/>
      <c r="K618" s="301"/>
      <c r="L618" s="301"/>
      <c r="M618" s="301"/>
      <c r="N618" s="301"/>
      <c r="O618" s="301"/>
      <c r="P618" s="301"/>
      <c r="Q618" s="301"/>
      <c r="R618" s="301"/>
      <c r="S618" s="301"/>
      <c r="T618" s="301"/>
      <c r="U618" s="301"/>
      <c r="V618" s="301"/>
      <c r="W618" s="301"/>
      <c r="X618" s="301"/>
      <c r="Y618" s="301"/>
      <c r="Z618" s="301"/>
      <c r="AA618" s="301"/>
      <c r="AB618" s="301"/>
      <c r="AC618" s="301"/>
      <c r="AD618" s="301"/>
      <c r="AE618" s="301"/>
      <c r="AF618" s="301"/>
      <c r="AG618" s="301"/>
      <c r="AH618" s="301"/>
      <c r="AI618" s="301"/>
      <c r="AJ618" s="301"/>
      <c r="AK618" s="301"/>
    </row>
    <row r="619" spans="1:37" ht="12.75" customHeight="1">
      <c r="A619" s="301"/>
      <c r="B619" s="301"/>
      <c r="C619" s="301"/>
      <c r="D619" s="301"/>
      <c r="E619" s="301"/>
      <c r="F619" s="426"/>
      <c r="G619" s="426"/>
      <c r="H619" s="301"/>
      <c r="I619" s="301"/>
      <c r="J619" s="301"/>
      <c r="K619" s="301"/>
      <c r="L619" s="301"/>
      <c r="M619" s="301"/>
      <c r="N619" s="301"/>
      <c r="O619" s="301"/>
      <c r="P619" s="301"/>
      <c r="Q619" s="301"/>
      <c r="R619" s="301"/>
      <c r="S619" s="301"/>
      <c r="T619" s="301"/>
      <c r="U619" s="301"/>
      <c r="V619" s="301"/>
      <c r="W619" s="301"/>
      <c r="X619" s="301"/>
      <c r="Y619" s="301"/>
      <c r="Z619" s="301"/>
      <c r="AA619" s="301"/>
      <c r="AB619" s="301"/>
      <c r="AC619" s="301"/>
      <c r="AD619" s="301"/>
      <c r="AE619" s="301"/>
      <c r="AF619" s="301"/>
      <c r="AG619" s="301"/>
      <c r="AH619" s="301"/>
      <c r="AI619" s="301"/>
      <c r="AJ619" s="301"/>
      <c r="AK619" s="301"/>
    </row>
    <row r="620" spans="1:37" ht="12.75" customHeight="1">
      <c r="A620" s="301"/>
      <c r="B620" s="301"/>
      <c r="C620" s="301"/>
      <c r="D620" s="301"/>
      <c r="E620" s="301"/>
      <c r="F620" s="426"/>
      <c r="G620" s="426"/>
      <c r="H620" s="301"/>
      <c r="I620" s="301"/>
      <c r="J620" s="301"/>
      <c r="K620" s="301"/>
      <c r="L620" s="301"/>
      <c r="M620" s="301"/>
      <c r="N620" s="301"/>
      <c r="O620" s="301"/>
      <c r="P620" s="301"/>
      <c r="Q620" s="301"/>
      <c r="R620" s="301"/>
      <c r="S620" s="301"/>
      <c r="T620" s="301"/>
      <c r="U620" s="301"/>
      <c r="V620" s="301"/>
      <c r="W620" s="301"/>
      <c r="X620" s="301"/>
      <c r="Y620" s="301"/>
      <c r="Z620" s="301"/>
      <c r="AA620" s="301"/>
      <c r="AB620" s="301"/>
      <c r="AC620" s="301"/>
      <c r="AD620" s="301"/>
      <c r="AE620" s="301"/>
      <c r="AF620" s="301"/>
      <c r="AG620" s="301"/>
      <c r="AH620" s="301"/>
      <c r="AI620" s="301"/>
      <c r="AJ620" s="301"/>
      <c r="AK620" s="301"/>
    </row>
    <row r="621" spans="1:37" ht="12.75" customHeight="1">
      <c r="A621" s="301" t="s">
        <v>284</v>
      </c>
      <c r="B621" s="301" t="s">
        <v>285</v>
      </c>
      <c r="C621" s="301" t="s">
        <v>286</v>
      </c>
      <c r="D621" s="301"/>
      <c r="E621" s="301"/>
      <c r="F621" s="426"/>
      <c r="G621" s="301"/>
      <c r="H621" s="301"/>
      <c r="I621" s="301"/>
      <c r="J621" s="301"/>
      <c r="K621" s="301"/>
      <c r="L621" s="301"/>
      <c r="M621" s="301"/>
      <c r="N621" s="301"/>
      <c r="O621" s="301"/>
      <c r="P621" s="301"/>
      <c r="Q621" s="301"/>
      <c r="R621" s="301"/>
      <c r="S621" s="301"/>
      <c r="T621" s="301"/>
      <c r="U621" s="301"/>
      <c r="V621" s="301"/>
      <c r="W621" s="301"/>
      <c r="X621" s="301"/>
      <c r="Y621" s="301"/>
      <c r="Z621" s="301"/>
      <c r="AA621" s="301"/>
      <c r="AB621" s="301"/>
      <c r="AC621" s="301"/>
      <c r="AD621" s="301"/>
      <c r="AE621" s="301"/>
      <c r="AF621" s="301"/>
      <c r="AG621" s="301"/>
      <c r="AH621" s="301"/>
      <c r="AI621" s="426"/>
      <c r="AJ621" s="301"/>
      <c r="AK621" s="301"/>
    </row>
    <row r="622" spans="1:37" ht="12.75" customHeight="1">
      <c r="A622" s="301">
        <v>580</v>
      </c>
      <c r="B622" s="301"/>
      <c r="C622" s="301"/>
      <c r="D622" s="301"/>
      <c r="E622" s="301"/>
      <c r="F622" s="426"/>
      <c r="G622" s="301"/>
      <c r="H622" s="301"/>
      <c r="I622" s="301"/>
      <c r="J622" s="301"/>
      <c r="K622" s="301"/>
      <c r="L622" s="301"/>
      <c r="M622" s="301"/>
      <c r="N622" s="301"/>
      <c r="O622" s="301"/>
      <c r="P622" s="301"/>
      <c r="Q622" s="301"/>
      <c r="R622" s="301"/>
      <c r="S622" s="301"/>
      <c r="T622" s="301"/>
      <c r="U622" s="301"/>
      <c r="V622" s="301"/>
      <c r="W622" s="301"/>
      <c r="X622" s="301"/>
      <c r="Y622" s="301"/>
      <c r="Z622" s="301"/>
      <c r="AA622" s="301"/>
      <c r="AB622" s="301"/>
      <c r="AC622" s="301"/>
      <c r="AD622" s="301"/>
      <c r="AE622" s="301"/>
      <c r="AF622" s="301"/>
      <c r="AG622" s="301"/>
      <c r="AH622" s="301"/>
      <c r="AI622" s="426"/>
      <c r="AJ622" s="301"/>
      <c r="AK622" s="301"/>
    </row>
    <row r="623" spans="1:37" ht="12.75" customHeight="1">
      <c r="A623" s="301">
        <v>581</v>
      </c>
      <c r="B623" s="301"/>
      <c r="C623" s="301"/>
      <c r="D623" s="301"/>
      <c r="E623" s="301"/>
      <c r="F623" s="426"/>
      <c r="G623" s="301">
        <v>1E-3</v>
      </c>
      <c r="H623" s="301"/>
      <c r="I623" s="301"/>
      <c r="J623" s="301"/>
      <c r="K623" s="301"/>
      <c r="L623" s="301"/>
      <c r="M623" s="301"/>
      <c r="N623" s="301"/>
      <c r="O623" s="301"/>
      <c r="P623" s="301"/>
      <c r="Q623" s="301"/>
      <c r="R623" s="301"/>
      <c r="S623" s="301"/>
      <c r="T623" s="301"/>
      <c r="U623" s="301"/>
      <c r="V623" s="301"/>
      <c r="W623" s="301"/>
      <c r="X623" s="301"/>
      <c r="Y623" s="301"/>
      <c r="Z623" s="301"/>
      <c r="AA623" s="301"/>
      <c r="AB623" s="301"/>
      <c r="AC623" s="301"/>
      <c r="AD623" s="301"/>
      <c r="AE623" s="301"/>
      <c r="AF623" s="301"/>
      <c r="AG623" s="301"/>
      <c r="AH623" s="301"/>
      <c r="AI623" s="504">
        <v>1E-3</v>
      </c>
      <c r="AJ623" s="301">
        <v>30</v>
      </c>
      <c r="AK623" s="301">
        <v>20</v>
      </c>
    </row>
    <row r="624" spans="1:37" ht="12.75" customHeight="1">
      <c r="A624" s="301">
        <v>582</v>
      </c>
      <c r="B624" s="301"/>
      <c r="C624" s="301"/>
      <c r="D624" s="301"/>
      <c r="E624" s="301"/>
      <c r="F624" s="426"/>
      <c r="G624" s="301">
        <v>0.5</v>
      </c>
      <c r="H624" s="301"/>
      <c r="I624" s="301"/>
      <c r="J624" s="301"/>
      <c r="K624" s="301"/>
      <c r="L624" s="301"/>
      <c r="M624" s="301"/>
      <c r="N624" s="301"/>
      <c r="O624" s="301"/>
      <c r="P624" s="301"/>
      <c r="Q624" s="301"/>
      <c r="R624" s="301"/>
      <c r="S624" s="301"/>
      <c r="T624" s="301"/>
      <c r="U624" s="301"/>
      <c r="V624" s="301"/>
      <c r="W624" s="301"/>
      <c r="X624" s="301"/>
      <c r="Y624" s="301"/>
      <c r="Z624" s="301"/>
      <c r="AA624" s="301"/>
      <c r="AB624" s="301"/>
      <c r="AC624" s="301"/>
      <c r="AD624" s="301"/>
      <c r="AE624" s="301"/>
      <c r="AF624" s="301"/>
      <c r="AG624" s="301"/>
      <c r="AH624" s="301"/>
      <c r="AI624" s="504">
        <v>50</v>
      </c>
      <c r="AJ624" s="301">
        <v>30</v>
      </c>
      <c r="AK624" s="301">
        <v>20</v>
      </c>
    </row>
    <row r="625" spans="1:37" ht="12.75" customHeight="1">
      <c r="A625" s="301">
        <v>583</v>
      </c>
      <c r="B625" s="301"/>
      <c r="C625" s="301"/>
      <c r="D625" s="301"/>
      <c r="E625" s="301"/>
      <c r="F625" s="426"/>
      <c r="G625" s="301">
        <v>0.5</v>
      </c>
      <c r="H625" s="301"/>
      <c r="I625" s="301"/>
      <c r="J625" s="301"/>
      <c r="K625" s="301"/>
      <c r="L625" s="301"/>
      <c r="M625" s="301"/>
      <c r="N625" s="301"/>
      <c r="O625" s="301"/>
      <c r="P625" s="301"/>
      <c r="Q625" s="301"/>
      <c r="R625" s="301"/>
      <c r="S625" s="301"/>
      <c r="T625" s="301"/>
      <c r="U625" s="301"/>
      <c r="V625" s="301"/>
      <c r="W625" s="301"/>
      <c r="X625" s="301"/>
      <c r="Y625" s="301"/>
      <c r="Z625" s="301"/>
      <c r="AA625" s="301"/>
      <c r="AB625" s="301"/>
      <c r="AC625" s="301"/>
      <c r="AD625" s="301"/>
      <c r="AE625" s="301"/>
      <c r="AF625" s="301"/>
      <c r="AG625" s="301"/>
      <c r="AH625" s="301"/>
      <c r="AI625" s="504">
        <v>50</v>
      </c>
      <c r="AJ625" s="301">
        <v>15</v>
      </c>
      <c r="AK625" s="301">
        <v>13</v>
      </c>
    </row>
    <row r="626" spans="1:37" ht="12.75" customHeight="1">
      <c r="A626" s="301">
        <v>584</v>
      </c>
      <c r="B626" s="301"/>
      <c r="C626" s="301"/>
      <c r="D626" s="301"/>
      <c r="E626" s="301"/>
      <c r="F626" s="426"/>
      <c r="G626" s="301">
        <v>3</v>
      </c>
      <c r="H626" s="301"/>
      <c r="I626" s="301"/>
      <c r="J626" s="301"/>
      <c r="K626" s="301"/>
      <c r="L626" s="301"/>
      <c r="M626" s="301"/>
      <c r="N626" s="301"/>
      <c r="O626" s="301"/>
      <c r="P626" s="301"/>
      <c r="Q626" s="301"/>
      <c r="R626" s="301"/>
      <c r="S626" s="301"/>
      <c r="T626" s="301"/>
      <c r="U626" s="301"/>
      <c r="V626" s="301"/>
      <c r="W626" s="301"/>
      <c r="X626" s="301"/>
      <c r="Y626" s="301"/>
      <c r="Z626" s="301"/>
      <c r="AA626" s="301"/>
      <c r="AB626" s="301"/>
      <c r="AC626" s="301"/>
      <c r="AD626" s="301"/>
      <c r="AE626" s="301"/>
      <c r="AF626" s="301"/>
      <c r="AG626" s="301"/>
      <c r="AH626" s="301"/>
      <c r="AI626" s="504">
        <v>100</v>
      </c>
      <c r="AJ626" s="301">
        <v>15</v>
      </c>
      <c r="AK626" s="301">
        <v>13</v>
      </c>
    </row>
    <row r="627" spans="1:37" ht="12.75" customHeight="1">
      <c r="A627" s="301">
        <v>585</v>
      </c>
      <c r="B627" s="301"/>
      <c r="C627" s="301"/>
      <c r="D627" s="301"/>
      <c r="E627" s="301"/>
      <c r="F627" s="426"/>
      <c r="G627" s="301">
        <v>3</v>
      </c>
      <c r="H627" s="301"/>
      <c r="I627" s="301"/>
      <c r="J627" s="301"/>
      <c r="K627" s="301"/>
      <c r="L627" s="301"/>
      <c r="M627" s="301"/>
      <c r="N627" s="301"/>
      <c r="O627" s="301"/>
      <c r="P627" s="301"/>
      <c r="Q627" s="301"/>
      <c r="R627" s="301"/>
      <c r="S627" s="301"/>
      <c r="T627" s="301"/>
      <c r="U627" s="301"/>
      <c r="V627" s="301"/>
      <c r="W627" s="301"/>
      <c r="X627" s="301"/>
      <c r="Y627" s="301"/>
      <c r="Z627" s="301"/>
      <c r="AA627" s="301"/>
      <c r="AB627" s="301"/>
      <c r="AC627" s="301"/>
      <c r="AD627" s="301"/>
      <c r="AE627" s="301"/>
      <c r="AF627" s="301"/>
      <c r="AG627" s="301"/>
      <c r="AH627" s="301"/>
      <c r="AI627" s="504">
        <v>100</v>
      </c>
      <c r="AJ627" s="301">
        <v>8</v>
      </c>
      <c r="AK627" s="301">
        <v>9</v>
      </c>
    </row>
    <row r="628" spans="1:37" ht="12.75" customHeight="1">
      <c r="A628" s="301">
        <v>586</v>
      </c>
      <c r="B628" s="301"/>
      <c r="C628" s="301"/>
      <c r="D628" s="301"/>
      <c r="E628" s="301"/>
      <c r="F628" s="426"/>
      <c r="G628" s="301">
        <v>120</v>
      </c>
      <c r="H628" s="301"/>
      <c r="I628" s="301"/>
      <c r="J628" s="301"/>
      <c r="K628" s="301"/>
      <c r="L628" s="301"/>
      <c r="M628" s="301"/>
      <c r="N628" s="301"/>
      <c r="O628" s="301"/>
      <c r="P628" s="301"/>
      <c r="Q628" s="301"/>
      <c r="R628" s="301"/>
      <c r="S628" s="301"/>
      <c r="T628" s="301"/>
      <c r="U628" s="301"/>
      <c r="V628" s="301"/>
      <c r="W628" s="301"/>
      <c r="X628" s="301"/>
      <c r="Y628" s="301"/>
      <c r="Z628" s="301"/>
      <c r="AA628" s="301"/>
      <c r="AB628" s="301"/>
      <c r="AC628" s="301"/>
      <c r="AD628" s="301"/>
      <c r="AE628" s="301"/>
      <c r="AF628" s="301"/>
      <c r="AG628" s="301"/>
      <c r="AH628" s="301"/>
      <c r="AI628" s="504">
        <v>10000</v>
      </c>
      <c r="AJ628" s="301">
        <v>8</v>
      </c>
      <c r="AK628" s="301">
        <v>9</v>
      </c>
    </row>
    <row r="629" spans="1:37" ht="12.75" customHeight="1">
      <c r="A629" s="301">
        <v>587</v>
      </c>
      <c r="B629" s="301"/>
      <c r="C629" s="301"/>
      <c r="D629" s="301"/>
      <c r="E629" s="301"/>
      <c r="F629" s="426"/>
      <c r="G629" s="301"/>
      <c r="H629" s="301"/>
      <c r="I629" s="301"/>
      <c r="J629" s="301"/>
      <c r="K629" s="301"/>
      <c r="L629" s="301"/>
      <c r="M629" s="301"/>
      <c r="N629" s="301"/>
      <c r="O629" s="301"/>
      <c r="P629" s="301"/>
      <c r="Q629" s="301"/>
      <c r="R629" s="301"/>
      <c r="S629" s="301"/>
      <c r="T629" s="301"/>
      <c r="U629" s="301"/>
      <c r="V629" s="301"/>
      <c r="W629" s="301"/>
      <c r="X629" s="301"/>
      <c r="Y629" s="301"/>
      <c r="Z629" s="301"/>
      <c r="AA629" s="301"/>
      <c r="AB629" s="301"/>
      <c r="AC629" s="301"/>
      <c r="AD629" s="301"/>
      <c r="AE629" s="301"/>
      <c r="AF629" s="301"/>
      <c r="AG629" s="301"/>
      <c r="AH629" s="301"/>
      <c r="AI629" s="504"/>
      <c r="AJ629" s="301"/>
      <c r="AK629" s="301"/>
    </row>
    <row r="630" spans="1:37" ht="12.75" customHeight="1">
      <c r="A630" s="301">
        <v>588</v>
      </c>
      <c r="B630" s="301"/>
      <c r="C630" s="301"/>
      <c r="D630" s="301"/>
      <c r="E630" s="301"/>
      <c r="F630" s="426"/>
      <c r="G630" s="301">
        <v>1E-3</v>
      </c>
      <c r="H630" s="301"/>
      <c r="I630" s="301"/>
      <c r="J630" s="301"/>
      <c r="K630" s="301"/>
      <c r="L630" s="301"/>
      <c r="M630" s="301"/>
      <c r="N630" s="301"/>
      <c r="O630" s="301"/>
      <c r="P630" s="301"/>
      <c r="Q630" s="301"/>
      <c r="R630" s="301"/>
      <c r="S630" s="301"/>
      <c r="T630" s="301"/>
      <c r="U630" s="301"/>
      <c r="V630" s="301"/>
      <c r="W630" s="301"/>
      <c r="X630" s="301"/>
      <c r="Y630" s="301"/>
      <c r="Z630" s="301"/>
      <c r="AA630" s="301"/>
      <c r="AB630" s="301"/>
      <c r="AC630" s="301"/>
      <c r="AD630" s="301"/>
      <c r="AE630" s="301"/>
      <c r="AF630" s="301"/>
      <c r="AG630" s="301"/>
      <c r="AH630" s="301"/>
      <c r="AI630" s="504">
        <v>1E-3</v>
      </c>
      <c r="AJ630" s="301">
        <v>-30</v>
      </c>
      <c r="AK630" s="301">
        <v>-20</v>
      </c>
    </row>
    <row r="631" spans="1:37" ht="12.75" customHeight="1">
      <c r="A631" s="301">
        <v>589</v>
      </c>
      <c r="B631" s="301"/>
      <c r="C631" s="301"/>
      <c r="D631" s="301"/>
      <c r="E631" s="301"/>
      <c r="F631" s="426"/>
      <c r="G631" s="301">
        <v>0.5</v>
      </c>
      <c r="H631" s="301"/>
      <c r="I631" s="301"/>
      <c r="J631" s="301"/>
      <c r="K631" s="301"/>
      <c r="L631" s="301"/>
      <c r="M631" s="301"/>
      <c r="N631" s="301"/>
      <c r="O631" s="301"/>
      <c r="P631" s="301"/>
      <c r="Q631" s="301"/>
      <c r="R631" s="301"/>
      <c r="S631" s="301"/>
      <c r="T631" s="301"/>
      <c r="U631" s="301"/>
      <c r="V631" s="301"/>
      <c r="W631" s="301"/>
      <c r="X631" s="301"/>
      <c r="Y631" s="301"/>
      <c r="Z631" s="301"/>
      <c r="AA631" s="301"/>
      <c r="AB631" s="301"/>
      <c r="AC631" s="301"/>
      <c r="AD631" s="301"/>
      <c r="AE631" s="301"/>
      <c r="AF631" s="301"/>
      <c r="AG631" s="301"/>
      <c r="AH631" s="301"/>
      <c r="AI631" s="504">
        <v>50</v>
      </c>
      <c r="AJ631" s="301">
        <v>-30</v>
      </c>
      <c r="AK631" s="301">
        <v>-20</v>
      </c>
    </row>
    <row r="632" spans="1:37" ht="12.75" customHeight="1">
      <c r="A632" s="301">
        <v>590</v>
      </c>
      <c r="B632" s="301"/>
      <c r="C632" s="301"/>
      <c r="D632" s="301"/>
      <c r="E632" s="301"/>
      <c r="F632" s="426"/>
      <c r="G632" s="301">
        <v>0.5</v>
      </c>
      <c r="H632" s="301"/>
      <c r="I632" s="301"/>
      <c r="J632" s="301"/>
      <c r="K632" s="301"/>
      <c r="L632" s="301"/>
      <c r="M632" s="301"/>
      <c r="N632" s="301"/>
      <c r="O632" s="301"/>
      <c r="P632" s="301"/>
      <c r="Q632" s="301"/>
      <c r="R632" s="301"/>
      <c r="S632" s="301"/>
      <c r="T632" s="301"/>
      <c r="U632" s="301"/>
      <c r="V632" s="301"/>
      <c r="W632" s="301"/>
      <c r="X632" s="301"/>
      <c r="Y632" s="301"/>
      <c r="Z632" s="301"/>
      <c r="AA632" s="301"/>
      <c r="AB632" s="301"/>
      <c r="AC632" s="301"/>
      <c r="AD632" s="301"/>
      <c r="AE632" s="301"/>
      <c r="AF632" s="301"/>
      <c r="AG632" s="301"/>
      <c r="AH632" s="301"/>
      <c r="AI632" s="504">
        <v>50</v>
      </c>
      <c r="AJ632" s="301">
        <v>-15</v>
      </c>
      <c r="AK632" s="301">
        <v>-13</v>
      </c>
    </row>
    <row r="633" spans="1:37" ht="12.75" customHeight="1">
      <c r="A633" s="301">
        <v>591</v>
      </c>
      <c r="B633" s="301"/>
      <c r="C633" s="301"/>
      <c r="D633" s="301"/>
      <c r="E633" s="301"/>
      <c r="F633" s="426"/>
      <c r="G633" s="301">
        <v>3</v>
      </c>
      <c r="H633" s="301"/>
      <c r="I633" s="301"/>
      <c r="J633" s="301"/>
      <c r="K633" s="301"/>
      <c r="L633" s="301"/>
      <c r="M633" s="301"/>
      <c r="N633" s="301"/>
      <c r="O633" s="301"/>
      <c r="P633" s="301"/>
      <c r="Q633" s="301"/>
      <c r="R633" s="301"/>
      <c r="S633" s="301"/>
      <c r="T633" s="301"/>
      <c r="U633" s="301"/>
      <c r="V633" s="301"/>
      <c r="W633" s="301"/>
      <c r="X633" s="301"/>
      <c r="Y633" s="301"/>
      <c r="Z633" s="301"/>
      <c r="AA633" s="301"/>
      <c r="AB633" s="301"/>
      <c r="AC633" s="301"/>
      <c r="AD633" s="301"/>
      <c r="AE633" s="301"/>
      <c r="AF633" s="301"/>
      <c r="AG633" s="301"/>
      <c r="AH633" s="301"/>
      <c r="AI633" s="504">
        <v>100</v>
      </c>
      <c r="AJ633" s="301">
        <v>-15</v>
      </c>
      <c r="AK633" s="301">
        <v>-13</v>
      </c>
    </row>
    <row r="634" spans="1:37" ht="12.75" customHeight="1">
      <c r="A634" s="301">
        <v>592</v>
      </c>
      <c r="B634" s="301"/>
      <c r="C634" s="301"/>
      <c r="D634" s="301"/>
      <c r="E634" s="301"/>
      <c r="F634" s="426"/>
      <c r="G634" s="301">
        <v>3</v>
      </c>
      <c r="H634" s="301"/>
      <c r="I634" s="301"/>
      <c r="J634" s="301"/>
      <c r="K634" s="301"/>
      <c r="L634" s="301"/>
      <c r="M634" s="301"/>
      <c r="N634" s="301"/>
      <c r="O634" s="301"/>
      <c r="P634" s="301"/>
      <c r="Q634" s="301"/>
      <c r="R634" s="301"/>
      <c r="S634" s="301"/>
      <c r="T634" s="301"/>
      <c r="U634" s="301"/>
      <c r="V634" s="301"/>
      <c r="W634" s="301"/>
      <c r="X634" s="301"/>
      <c r="Y634" s="301"/>
      <c r="Z634" s="301"/>
      <c r="AA634" s="301"/>
      <c r="AB634" s="301"/>
      <c r="AC634" s="301"/>
      <c r="AD634" s="301"/>
      <c r="AE634" s="301"/>
      <c r="AF634" s="301"/>
      <c r="AG634" s="301"/>
      <c r="AH634" s="301"/>
      <c r="AI634" s="504">
        <v>100</v>
      </c>
      <c r="AJ634" s="301">
        <v>-8</v>
      </c>
      <c r="AK634" s="301">
        <v>-9</v>
      </c>
    </row>
    <row r="635" spans="1:37" ht="12.75" customHeight="1">
      <c r="A635" s="301">
        <v>593</v>
      </c>
      <c r="B635" s="301"/>
      <c r="C635" s="301"/>
      <c r="D635" s="301"/>
      <c r="E635" s="301"/>
      <c r="F635" s="426"/>
      <c r="G635" s="301">
        <v>120</v>
      </c>
      <c r="H635" s="301"/>
      <c r="I635" s="301"/>
      <c r="J635" s="301"/>
      <c r="K635" s="301"/>
      <c r="L635" s="301"/>
      <c r="M635" s="301"/>
      <c r="N635" s="301"/>
      <c r="O635" s="301"/>
      <c r="P635" s="301"/>
      <c r="Q635" s="301"/>
      <c r="R635" s="301"/>
      <c r="S635" s="301"/>
      <c r="T635" s="301"/>
      <c r="U635" s="301"/>
      <c r="V635" s="301"/>
      <c r="W635" s="301"/>
      <c r="X635" s="301"/>
      <c r="Y635" s="301"/>
      <c r="Z635" s="301"/>
      <c r="AA635" s="301"/>
      <c r="AB635" s="301"/>
      <c r="AC635" s="301"/>
      <c r="AD635" s="301"/>
      <c r="AE635" s="301"/>
      <c r="AF635" s="301"/>
      <c r="AG635" s="301"/>
      <c r="AH635" s="301"/>
      <c r="AI635" s="504">
        <v>10000</v>
      </c>
      <c r="AJ635" s="301">
        <v>-8</v>
      </c>
      <c r="AK635" s="301">
        <v>-9</v>
      </c>
    </row>
    <row r="636" spans="1:37" ht="12.75" customHeight="1">
      <c r="A636" s="301"/>
      <c r="B636" s="301"/>
      <c r="C636" s="301"/>
      <c r="D636" s="301"/>
      <c r="E636" s="301"/>
      <c r="F636" s="426"/>
      <c r="G636" s="426"/>
      <c r="H636" s="301"/>
      <c r="I636" s="301"/>
      <c r="J636" s="301"/>
      <c r="K636" s="301"/>
      <c r="L636" s="301"/>
      <c r="M636" s="301"/>
      <c r="N636" s="301"/>
      <c r="O636" s="301"/>
      <c r="P636" s="301"/>
      <c r="Q636" s="301"/>
      <c r="R636" s="301"/>
      <c r="S636" s="301"/>
      <c r="T636" s="301"/>
      <c r="U636" s="301"/>
      <c r="V636" s="301"/>
      <c r="W636" s="301"/>
      <c r="X636" s="301"/>
      <c r="Y636" s="301"/>
      <c r="Z636" s="301"/>
      <c r="AA636" s="301"/>
      <c r="AB636" s="301"/>
      <c r="AC636" s="301"/>
      <c r="AD636" s="301"/>
      <c r="AE636" s="301"/>
      <c r="AF636" s="301"/>
      <c r="AG636" s="301"/>
      <c r="AH636" s="301"/>
      <c r="AI636" s="301"/>
      <c r="AJ636" s="301"/>
      <c r="AK636" s="301"/>
    </row>
    <row r="637" spans="1:37" ht="12.75" customHeight="1">
      <c r="A637" s="301"/>
      <c r="B637" s="301"/>
      <c r="C637" s="301"/>
      <c r="D637" s="301"/>
      <c r="E637" s="301"/>
      <c r="F637" s="426"/>
      <c r="G637" s="426"/>
      <c r="H637" s="301"/>
      <c r="I637" s="301"/>
      <c r="J637" s="301"/>
      <c r="K637" s="301"/>
      <c r="L637" s="301"/>
      <c r="M637" s="301"/>
      <c r="N637" s="301"/>
      <c r="O637" s="301"/>
      <c r="P637" s="301"/>
      <c r="Q637" s="301"/>
      <c r="R637" s="301"/>
      <c r="S637" s="301"/>
      <c r="T637" s="301"/>
      <c r="U637" s="301"/>
      <c r="V637" s="301"/>
      <c r="W637" s="301"/>
      <c r="X637" s="301"/>
      <c r="Y637" s="301"/>
      <c r="Z637" s="301"/>
      <c r="AA637" s="301"/>
      <c r="AB637" s="301"/>
      <c r="AC637" s="301"/>
      <c r="AD637" s="301"/>
      <c r="AE637" s="301"/>
      <c r="AF637" s="301"/>
      <c r="AG637" s="301"/>
      <c r="AH637" s="301"/>
      <c r="AI637" s="301"/>
      <c r="AJ637" s="301"/>
      <c r="AK637" s="301"/>
    </row>
    <row r="638" spans="1:37" ht="12.75" customHeight="1">
      <c r="A638" s="301"/>
      <c r="B638" s="301"/>
      <c r="C638" s="301"/>
      <c r="D638" s="301"/>
      <c r="E638" s="301"/>
      <c r="F638" s="426"/>
      <c r="G638" s="426"/>
      <c r="H638" s="301"/>
      <c r="I638" s="301"/>
      <c r="J638" s="301"/>
      <c r="K638" s="301"/>
      <c r="L638" s="301"/>
      <c r="M638" s="301"/>
      <c r="N638" s="301"/>
      <c r="O638" s="301"/>
      <c r="P638" s="301"/>
      <c r="Q638" s="301"/>
      <c r="R638" s="301"/>
      <c r="S638" s="301"/>
      <c r="T638" s="301"/>
      <c r="U638" s="301"/>
      <c r="V638" s="301"/>
      <c r="W638" s="301"/>
      <c r="X638" s="301"/>
      <c r="Y638" s="301"/>
      <c r="Z638" s="301"/>
      <c r="AA638" s="301"/>
      <c r="AB638" s="301"/>
      <c r="AC638" s="301"/>
      <c r="AD638" s="301"/>
      <c r="AE638" s="301"/>
      <c r="AF638" s="301"/>
      <c r="AG638" s="301"/>
      <c r="AH638" s="301"/>
      <c r="AI638" s="301"/>
      <c r="AJ638" s="301"/>
      <c r="AK638" s="301"/>
    </row>
    <row r="639" spans="1:37" ht="12.75" customHeight="1">
      <c r="A639" s="301"/>
      <c r="B639" s="301"/>
      <c r="C639" s="301"/>
      <c r="D639" s="301"/>
      <c r="E639" s="301"/>
      <c r="F639" s="426"/>
      <c r="G639" s="426"/>
      <c r="H639" s="301"/>
      <c r="I639" s="301"/>
      <c r="J639" s="301"/>
      <c r="K639" s="301"/>
      <c r="L639" s="301"/>
      <c r="M639" s="301"/>
      <c r="N639" s="301"/>
      <c r="O639" s="301"/>
      <c r="P639" s="301"/>
      <c r="Q639" s="301"/>
      <c r="R639" s="301"/>
      <c r="S639" s="301"/>
      <c r="T639" s="301"/>
      <c r="U639" s="301"/>
      <c r="V639" s="301"/>
      <c r="W639" s="301"/>
      <c r="X639" s="301"/>
      <c r="Y639" s="301"/>
      <c r="Z639" s="301"/>
      <c r="AA639" s="301"/>
      <c r="AB639" s="301"/>
      <c r="AC639" s="301"/>
      <c r="AD639" s="301"/>
      <c r="AE639" s="301"/>
      <c r="AF639" s="301"/>
      <c r="AG639" s="301"/>
      <c r="AH639" s="301"/>
      <c r="AI639" s="301"/>
      <c r="AJ639" s="301"/>
      <c r="AK639" s="301"/>
    </row>
    <row r="640" spans="1:37" ht="12.75" customHeight="1">
      <c r="A640" s="301"/>
      <c r="B640" s="301"/>
      <c r="C640" s="301"/>
      <c r="D640" s="301"/>
      <c r="E640" s="301"/>
      <c r="F640" s="426"/>
      <c r="G640" s="426"/>
      <c r="H640" s="301"/>
      <c r="I640" s="301"/>
      <c r="J640" s="301"/>
      <c r="K640" s="301"/>
      <c r="L640" s="301"/>
      <c r="M640" s="301"/>
      <c r="N640" s="301"/>
      <c r="O640" s="301"/>
      <c r="P640" s="301"/>
      <c r="Q640" s="301"/>
      <c r="R640" s="301"/>
      <c r="S640" s="301"/>
      <c r="T640" s="301"/>
      <c r="U640" s="301"/>
      <c r="V640" s="301"/>
      <c r="W640" s="301"/>
      <c r="X640" s="301"/>
      <c r="Y640" s="301"/>
      <c r="Z640" s="301"/>
      <c r="AA640" s="301"/>
      <c r="AB640" s="301"/>
      <c r="AC640" s="301"/>
      <c r="AD640" s="301"/>
      <c r="AE640" s="301"/>
      <c r="AF640" s="301"/>
      <c r="AG640" s="301"/>
      <c r="AH640" s="301"/>
      <c r="AI640" s="301"/>
      <c r="AJ640" s="301"/>
      <c r="AK640" s="301"/>
    </row>
    <row r="641" spans="1:37" ht="12.75" customHeight="1">
      <c r="A641" s="301"/>
      <c r="B641" s="301"/>
      <c r="C641" s="301"/>
      <c r="D641" s="301"/>
      <c r="E641" s="301"/>
      <c r="F641" s="426"/>
      <c r="G641" s="426"/>
      <c r="H641" s="301"/>
      <c r="I641" s="301"/>
      <c r="J641" s="301"/>
      <c r="K641" s="301"/>
      <c r="L641" s="301"/>
      <c r="M641" s="301"/>
      <c r="N641" s="301"/>
      <c r="O641" s="301"/>
      <c r="P641" s="301"/>
      <c r="Q641" s="301"/>
      <c r="R641" s="301"/>
      <c r="S641" s="301"/>
      <c r="T641" s="301"/>
      <c r="U641" s="301"/>
      <c r="V641" s="301"/>
      <c r="W641" s="301"/>
      <c r="X641" s="301"/>
      <c r="Y641" s="301"/>
      <c r="Z641" s="301"/>
      <c r="AA641" s="301"/>
      <c r="AB641" s="301"/>
      <c r="AC641" s="301"/>
      <c r="AD641" s="301"/>
      <c r="AE641" s="301"/>
      <c r="AF641" s="301"/>
      <c r="AG641" s="301"/>
      <c r="AH641" s="301"/>
      <c r="AI641" s="301"/>
      <c r="AJ641" s="301"/>
      <c r="AK641" s="301"/>
    </row>
    <row r="642" spans="1:37" ht="12.75" customHeight="1">
      <c r="A642" s="301"/>
      <c r="B642" s="301"/>
      <c r="C642" s="301"/>
      <c r="D642" s="301"/>
      <c r="E642" s="301"/>
      <c r="F642" s="426"/>
      <c r="G642" s="426"/>
      <c r="H642" s="301"/>
      <c r="I642" s="301"/>
      <c r="J642" s="301"/>
      <c r="K642" s="301"/>
      <c r="L642" s="301"/>
      <c r="M642" s="301"/>
      <c r="N642" s="301"/>
      <c r="O642" s="301"/>
      <c r="P642" s="301"/>
      <c r="Q642" s="301"/>
      <c r="R642" s="301"/>
      <c r="S642" s="301"/>
      <c r="T642" s="301"/>
      <c r="U642" s="301"/>
      <c r="V642" s="301"/>
      <c r="W642" s="301"/>
      <c r="X642" s="301"/>
      <c r="Y642" s="301"/>
      <c r="Z642" s="301"/>
      <c r="AA642" s="301"/>
      <c r="AB642" s="301"/>
      <c r="AC642" s="301"/>
      <c r="AD642" s="301"/>
      <c r="AE642" s="301"/>
      <c r="AF642" s="301"/>
      <c r="AG642" s="301"/>
      <c r="AH642" s="301"/>
      <c r="AI642" s="301"/>
      <c r="AJ642" s="301"/>
      <c r="AK642" s="301"/>
    </row>
    <row r="643" spans="1:37" ht="12.75" customHeight="1">
      <c r="A643" s="301"/>
      <c r="B643" s="301"/>
      <c r="C643" s="301"/>
      <c r="D643" s="301"/>
      <c r="E643" s="301"/>
      <c r="F643" s="426"/>
      <c r="G643" s="426"/>
      <c r="H643" s="301"/>
      <c r="I643" s="301"/>
      <c r="J643" s="301"/>
      <c r="K643" s="301"/>
      <c r="L643" s="301"/>
      <c r="M643" s="301"/>
      <c r="N643" s="301"/>
      <c r="O643" s="301"/>
      <c r="P643" s="301"/>
      <c r="Q643" s="301"/>
      <c r="R643" s="301"/>
      <c r="S643" s="301"/>
      <c r="T643" s="301"/>
      <c r="U643" s="301"/>
      <c r="V643" s="301"/>
      <c r="W643" s="301"/>
      <c r="X643" s="301"/>
      <c r="Y643" s="301"/>
      <c r="Z643" s="301"/>
      <c r="AA643" s="301"/>
      <c r="AB643" s="301"/>
      <c r="AC643" s="301"/>
      <c r="AD643" s="301"/>
      <c r="AE643" s="301"/>
      <c r="AF643" s="301"/>
      <c r="AG643" s="301"/>
      <c r="AH643" s="301"/>
      <c r="AI643" s="301"/>
      <c r="AJ643" s="301"/>
      <c r="AK643" s="301"/>
    </row>
    <row r="644" spans="1:37" ht="12.75" customHeight="1">
      <c r="A644" s="301"/>
      <c r="B644" s="301"/>
      <c r="C644" s="301"/>
      <c r="D644" s="301"/>
      <c r="E644" s="301"/>
      <c r="F644" s="426"/>
      <c r="G644" s="426"/>
      <c r="H644" s="301"/>
      <c r="I644" s="301"/>
      <c r="J644" s="301"/>
      <c r="K644" s="301"/>
      <c r="L644" s="301"/>
      <c r="M644" s="301"/>
      <c r="N644" s="301"/>
      <c r="O644" s="301"/>
      <c r="P644" s="301"/>
      <c r="Q644" s="301"/>
      <c r="R644" s="301"/>
      <c r="S644" s="301"/>
      <c r="T644" s="301"/>
      <c r="U644" s="301"/>
      <c r="V644" s="301"/>
      <c r="W644" s="301"/>
      <c r="X644" s="301"/>
      <c r="Y644" s="301"/>
      <c r="Z644" s="301"/>
      <c r="AA644" s="301"/>
      <c r="AB644" s="301"/>
      <c r="AC644" s="301"/>
      <c r="AD644" s="301"/>
      <c r="AE644" s="301"/>
      <c r="AF644" s="301"/>
      <c r="AG644" s="301"/>
      <c r="AH644" s="301"/>
      <c r="AI644" s="301"/>
      <c r="AJ644" s="301"/>
      <c r="AK644" s="301"/>
    </row>
    <row r="645" spans="1:37" ht="12.75" customHeight="1">
      <c r="A645" s="301"/>
      <c r="B645" s="301"/>
      <c r="C645" s="301"/>
      <c r="D645" s="301"/>
      <c r="E645" s="301"/>
      <c r="F645" s="426"/>
      <c r="G645" s="426"/>
      <c r="H645" s="301"/>
      <c r="I645" s="301"/>
      <c r="J645" s="301"/>
      <c r="K645" s="301"/>
      <c r="L645" s="301"/>
      <c r="M645" s="301"/>
      <c r="N645" s="301"/>
      <c r="O645" s="301"/>
      <c r="P645" s="301"/>
      <c r="Q645" s="301"/>
      <c r="R645" s="301"/>
      <c r="S645" s="301"/>
      <c r="T645" s="301"/>
      <c r="U645" s="301"/>
      <c r="V645" s="301"/>
      <c r="W645" s="301"/>
      <c r="X645" s="301"/>
      <c r="Y645" s="301"/>
      <c r="Z645" s="301"/>
      <c r="AA645" s="301"/>
      <c r="AB645" s="301"/>
      <c r="AC645" s="301"/>
      <c r="AD645" s="301"/>
      <c r="AE645" s="301"/>
      <c r="AF645" s="301"/>
      <c r="AG645" s="301"/>
      <c r="AH645" s="301"/>
      <c r="AI645" s="301"/>
      <c r="AJ645" s="301"/>
      <c r="AK645" s="301"/>
    </row>
    <row r="646" spans="1:37" ht="12.75" customHeight="1">
      <c r="A646" s="301"/>
      <c r="B646" s="301"/>
      <c r="C646" s="301"/>
      <c r="D646" s="301"/>
      <c r="E646" s="301"/>
      <c r="F646" s="426"/>
      <c r="G646" s="426"/>
      <c r="H646" s="301"/>
      <c r="I646" s="301"/>
      <c r="J646" s="301"/>
      <c r="K646" s="301"/>
      <c r="L646" s="301"/>
      <c r="M646" s="301"/>
      <c r="N646" s="301"/>
      <c r="O646" s="301"/>
      <c r="P646" s="301"/>
      <c r="Q646" s="301"/>
      <c r="R646" s="301"/>
      <c r="S646" s="301"/>
      <c r="T646" s="301"/>
      <c r="U646" s="301"/>
      <c r="V646" s="301"/>
      <c r="W646" s="301"/>
      <c r="X646" s="301"/>
      <c r="Y646" s="301"/>
      <c r="Z646" s="301"/>
      <c r="AA646" s="301"/>
      <c r="AB646" s="301"/>
      <c r="AC646" s="301"/>
      <c r="AD646" s="301"/>
      <c r="AE646" s="301"/>
      <c r="AF646" s="301"/>
      <c r="AG646" s="301"/>
      <c r="AH646" s="301"/>
      <c r="AI646" s="301"/>
      <c r="AJ646" s="301"/>
      <c r="AK646" s="301"/>
    </row>
    <row r="647" spans="1:37" ht="12.75" customHeight="1">
      <c r="A647" s="301"/>
      <c r="B647" s="301"/>
      <c r="C647" s="301"/>
      <c r="D647" s="301"/>
      <c r="E647" s="301"/>
      <c r="F647" s="426"/>
      <c r="G647" s="426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301"/>
    </row>
    <row r="648" spans="1:37" ht="12.75" customHeight="1">
      <c r="A648" s="301"/>
      <c r="B648" s="301"/>
      <c r="C648" s="301"/>
      <c r="D648" s="301"/>
      <c r="E648" s="301"/>
      <c r="F648" s="426"/>
      <c r="G648" s="426"/>
      <c r="H648" s="301"/>
      <c r="I648" s="301"/>
      <c r="J648" s="301"/>
      <c r="K648" s="301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  <c r="AA648" s="301"/>
      <c r="AB648" s="301"/>
      <c r="AC648" s="301"/>
      <c r="AD648" s="301"/>
      <c r="AE648" s="301"/>
      <c r="AF648" s="301"/>
      <c r="AG648" s="301"/>
      <c r="AH648" s="301"/>
      <c r="AI648" s="301"/>
      <c r="AJ648" s="301"/>
      <c r="AK648" s="301"/>
    </row>
    <row r="649" spans="1:37" ht="12.75" customHeight="1">
      <c r="A649" s="301"/>
      <c r="B649" s="301"/>
      <c r="C649" s="301"/>
      <c r="D649" s="301"/>
      <c r="E649" s="301"/>
      <c r="F649" s="426"/>
      <c r="G649" s="426"/>
      <c r="H649" s="301"/>
      <c r="I649" s="301"/>
      <c r="J649" s="301"/>
      <c r="K649" s="301"/>
      <c r="L649" s="301"/>
      <c r="M649" s="301"/>
      <c r="N649" s="301"/>
      <c r="O649" s="301"/>
      <c r="P649" s="301"/>
      <c r="Q649" s="301"/>
      <c r="R649" s="301"/>
      <c r="S649" s="301"/>
      <c r="T649" s="301"/>
      <c r="U649" s="301"/>
      <c r="V649" s="301"/>
      <c r="W649" s="301"/>
      <c r="X649" s="301"/>
      <c r="Y649" s="301"/>
      <c r="Z649" s="301"/>
      <c r="AA649" s="301"/>
      <c r="AB649" s="301"/>
      <c r="AC649" s="301"/>
      <c r="AD649" s="301"/>
      <c r="AE649" s="301"/>
      <c r="AF649" s="301"/>
      <c r="AG649" s="301"/>
      <c r="AH649" s="301"/>
      <c r="AI649" s="301"/>
      <c r="AJ649" s="301"/>
      <c r="AK649" s="301"/>
    </row>
    <row r="650" spans="1:37" ht="12.75" customHeight="1">
      <c r="A650" s="301"/>
      <c r="B650" s="301"/>
      <c r="C650" s="301"/>
      <c r="D650" s="301"/>
      <c r="E650" s="301"/>
      <c r="F650" s="426"/>
      <c r="G650" s="426"/>
      <c r="H650" s="301"/>
      <c r="I650" s="301"/>
      <c r="J650" s="301"/>
      <c r="K650" s="301"/>
      <c r="L650" s="301"/>
      <c r="M650" s="301"/>
      <c r="N650" s="301"/>
      <c r="O650" s="301"/>
      <c r="P650" s="301"/>
      <c r="Q650" s="301"/>
      <c r="R650" s="301"/>
      <c r="S650" s="301"/>
      <c r="T650" s="301"/>
      <c r="U650" s="301"/>
      <c r="V650" s="301"/>
      <c r="W650" s="301"/>
      <c r="X650" s="301"/>
      <c r="Y650" s="301"/>
      <c r="Z650" s="301"/>
      <c r="AA650" s="301"/>
      <c r="AB650" s="301"/>
      <c r="AC650" s="301"/>
      <c r="AD650" s="301"/>
      <c r="AE650" s="301"/>
      <c r="AF650" s="301"/>
      <c r="AG650" s="301"/>
      <c r="AH650" s="301"/>
      <c r="AI650" s="301"/>
      <c r="AJ650" s="301"/>
      <c r="AK650" s="301"/>
    </row>
    <row r="651" spans="1:37" ht="12.75" customHeight="1">
      <c r="A651" s="301"/>
      <c r="B651" s="301"/>
      <c r="C651" s="301"/>
      <c r="D651" s="301"/>
      <c r="E651" s="301"/>
      <c r="F651" s="426"/>
      <c r="G651" s="426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  <c r="AA651" s="301"/>
      <c r="AB651" s="301"/>
      <c r="AC651" s="301"/>
      <c r="AD651" s="301"/>
      <c r="AE651" s="301"/>
      <c r="AF651" s="301"/>
      <c r="AG651" s="301"/>
      <c r="AH651" s="301"/>
      <c r="AI651" s="301"/>
      <c r="AJ651" s="301"/>
      <c r="AK651" s="301"/>
    </row>
    <row r="652" spans="1:37" ht="12.75" customHeight="1">
      <c r="A652" s="301"/>
      <c r="B652" s="301"/>
      <c r="C652" s="301"/>
      <c r="D652" s="301"/>
      <c r="E652" s="301"/>
      <c r="F652" s="426"/>
      <c r="G652" s="426"/>
      <c r="H652" s="301"/>
      <c r="I652" s="301"/>
      <c r="J652" s="301"/>
      <c r="K652" s="301"/>
      <c r="L652" s="301"/>
      <c r="M652" s="301"/>
      <c r="N652" s="301"/>
      <c r="O652" s="301"/>
      <c r="P652" s="301"/>
      <c r="Q652" s="301"/>
      <c r="R652" s="301"/>
      <c r="S652" s="301"/>
      <c r="T652" s="301"/>
      <c r="U652" s="301"/>
      <c r="V652" s="301"/>
      <c r="W652" s="301"/>
      <c r="X652" s="301"/>
      <c r="Y652" s="301"/>
      <c r="Z652" s="301"/>
      <c r="AA652" s="301"/>
      <c r="AB652" s="301"/>
      <c r="AC652" s="301"/>
      <c r="AD652" s="301"/>
      <c r="AE652" s="301"/>
      <c r="AF652" s="301"/>
      <c r="AG652" s="301"/>
      <c r="AH652" s="301"/>
      <c r="AI652" s="301"/>
      <c r="AJ652" s="301"/>
      <c r="AK652" s="301"/>
    </row>
    <row r="653" spans="1:37" ht="12.75" customHeight="1">
      <c r="A653" s="301"/>
      <c r="B653" s="301"/>
      <c r="C653" s="301"/>
      <c r="D653" s="301"/>
      <c r="E653" s="301"/>
      <c r="F653" s="426"/>
      <c r="G653" s="426"/>
      <c r="H653" s="301"/>
      <c r="I653" s="301"/>
      <c r="J653" s="301"/>
      <c r="K653" s="301"/>
      <c r="L653" s="301"/>
      <c r="M653" s="301"/>
      <c r="N653" s="301"/>
      <c r="O653" s="301"/>
      <c r="P653" s="301"/>
      <c r="Q653" s="301"/>
      <c r="R653" s="301"/>
      <c r="S653" s="301"/>
      <c r="T653" s="301"/>
      <c r="U653" s="301"/>
      <c r="V653" s="301"/>
      <c r="W653" s="301"/>
      <c r="X653" s="301"/>
      <c r="Y653" s="301"/>
      <c r="Z653" s="301"/>
      <c r="AA653" s="301"/>
      <c r="AB653" s="301"/>
      <c r="AC653" s="301"/>
      <c r="AD653" s="301"/>
      <c r="AE653" s="301"/>
      <c r="AF653" s="301"/>
      <c r="AG653" s="301"/>
      <c r="AH653" s="301"/>
      <c r="AI653" s="301"/>
      <c r="AJ653" s="301"/>
      <c r="AK653" s="301"/>
    </row>
    <row r="654" spans="1:37" ht="12.75" customHeight="1">
      <c r="A654" s="301"/>
      <c r="B654" s="301"/>
      <c r="C654" s="301"/>
      <c r="D654" s="301"/>
      <c r="E654" s="301"/>
      <c r="F654" s="426"/>
      <c r="G654" s="426"/>
      <c r="H654" s="301"/>
      <c r="I654" s="301"/>
      <c r="J654" s="301"/>
      <c r="K654" s="301"/>
      <c r="L654" s="301"/>
      <c r="M654" s="301"/>
      <c r="N654" s="301"/>
      <c r="O654" s="301"/>
      <c r="P654" s="301"/>
      <c r="Q654" s="301"/>
      <c r="R654" s="301"/>
      <c r="S654" s="301"/>
      <c r="T654" s="301"/>
      <c r="U654" s="301"/>
      <c r="V654" s="301"/>
      <c r="W654" s="301"/>
      <c r="X654" s="301"/>
      <c r="Y654" s="301"/>
      <c r="Z654" s="301"/>
      <c r="AA654" s="301"/>
      <c r="AB654" s="301"/>
      <c r="AC654" s="301"/>
      <c r="AD654" s="301"/>
      <c r="AE654" s="301"/>
      <c r="AF654" s="301"/>
      <c r="AG654" s="301"/>
      <c r="AH654" s="301"/>
      <c r="AI654" s="301"/>
      <c r="AJ654" s="301"/>
      <c r="AK654" s="301"/>
    </row>
    <row r="655" spans="1:37" ht="12.75" customHeight="1">
      <c r="A655" s="301"/>
      <c r="B655" s="301"/>
      <c r="C655" s="301"/>
      <c r="D655" s="301"/>
      <c r="E655" s="301"/>
      <c r="F655" s="426"/>
      <c r="G655" s="426"/>
      <c r="H655" s="301"/>
      <c r="I655" s="301"/>
      <c r="J655" s="301"/>
      <c r="K655" s="301"/>
      <c r="L655" s="301"/>
      <c r="M655" s="301"/>
      <c r="N655" s="301"/>
      <c r="O655" s="301"/>
      <c r="P655" s="301"/>
      <c r="Q655" s="301"/>
      <c r="R655" s="301"/>
      <c r="S655" s="301"/>
      <c r="T655" s="301"/>
      <c r="U655" s="301"/>
      <c r="V655" s="301"/>
      <c r="W655" s="301"/>
      <c r="X655" s="301"/>
      <c r="Y655" s="301"/>
      <c r="Z655" s="301"/>
      <c r="AA655" s="301"/>
      <c r="AB655" s="301"/>
      <c r="AC655" s="301"/>
      <c r="AD655" s="301"/>
      <c r="AE655" s="301"/>
      <c r="AF655" s="301"/>
      <c r="AG655" s="301"/>
      <c r="AH655" s="301"/>
      <c r="AI655" s="301"/>
      <c r="AJ655" s="301"/>
      <c r="AK655" s="301"/>
    </row>
    <row r="656" spans="1:37" ht="12.75" customHeight="1">
      <c r="A656" s="301"/>
      <c r="B656" s="301"/>
      <c r="C656" s="301"/>
      <c r="D656" s="301"/>
      <c r="E656" s="301"/>
      <c r="F656" s="426"/>
      <c r="G656" s="426"/>
      <c r="H656" s="301"/>
      <c r="I656" s="301"/>
      <c r="J656" s="301"/>
      <c r="K656" s="301"/>
      <c r="L656" s="301"/>
      <c r="M656" s="301"/>
      <c r="N656" s="301"/>
      <c r="O656" s="301"/>
      <c r="P656" s="301"/>
      <c r="Q656" s="301"/>
      <c r="R656" s="301"/>
      <c r="S656" s="301"/>
      <c r="T656" s="301"/>
      <c r="U656" s="301"/>
      <c r="V656" s="301"/>
      <c r="W656" s="301"/>
      <c r="X656" s="301"/>
      <c r="Y656" s="301"/>
      <c r="Z656" s="301"/>
      <c r="AA656" s="301"/>
      <c r="AB656" s="301"/>
      <c r="AC656" s="301"/>
      <c r="AD656" s="301"/>
      <c r="AE656" s="301"/>
      <c r="AF656" s="301"/>
      <c r="AG656" s="301"/>
      <c r="AH656" s="301"/>
      <c r="AI656" s="301"/>
      <c r="AJ656" s="301"/>
      <c r="AK656" s="301"/>
    </row>
    <row r="657" spans="1:37" ht="12.75" customHeight="1">
      <c r="A657" s="301"/>
      <c r="B657" s="301"/>
      <c r="C657" s="301"/>
      <c r="D657" s="301"/>
      <c r="E657" s="301"/>
      <c r="F657" s="426"/>
      <c r="G657" s="426"/>
      <c r="H657" s="301"/>
      <c r="I657" s="301"/>
      <c r="J657" s="301"/>
      <c r="K657" s="301"/>
      <c r="L657" s="301"/>
      <c r="M657" s="301"/>
      <c r="N657" s="301"/>
      <c r="O657" s="301"/>
      <c r="P657" s="301"/>
      <c r="Q657" s="301"/>
      <c r="R657" s="301"/>
      <c r="S657" s="301"/>
      <c r="T657" s="301"/>
      <c r="U657" s="301"/>
      <c r="V657" s="301"/>
      <c r="W657" s="301"/>
      <c r="X657" s="301"/>
      <c r="Y657" s="301"/>
      <c r="Z657" s="301"/>
      <c r="AA657" s="301"/>
      <c r="AB657" s="301"/>
      <c r="AC657" s="301"/>
      <c r="AD657" s="301"/>
      <c r="AE657" s="301"/>
      <c r="AF657" s="301"/>
      <c r="AG657" s="301"/>
      <c r="AH657" s="301"/>
      <c r="AI657" s="301"/>
      <c r="AJ657" s="301"/>
      <c r="AK657" s="301"/>
    </row>
    <row r="658" spans="1:37" ht="12.75" customHeight="1">
      <c r="A658" s="301"/>
      <c r="B658" s="301"/>
      <c r="C658" s="301"/>
      <c r="D658" s="301"/>
      <c r="E658" s="301"/>
      <c r="F658" s="426"/>
      <c r="G658" s="426"/>
      <c r="H658" s="301"/>
      <c r="I658" s="301"/>
      <c r="J658" s="301"/>
      <c r="K658" s="301"/>
      <c r="L658" s="301"/>
      <c r="M658" s="301"/>
      <c r="N658" s="301"/>
      <c r="O658" s="301"/>
      <c r="P658" s="301"/>
      <c r="Q658" s="301"/>
      <c r="R658" s="301"/>
      <c r="S658" s="301"/>
      <c r="T658" s="301"/>
      <c r="U658" s="301"/>
      <c r="V658" s="301"/>
      <c r="W658" s="301"/>
      <c r="X658" s="301"/>
      <c r="Y658" s="301"/>
      <c r="Z658" s="301"/>
      <c r="AA658" s="301"/>
      <c r="AB658" s="301"/>
      <c r="AC658" s="301"/>
      <c r="AD658" s="301"/>
      <c r="AE658" s="301"/>
      <c r="AF658" s="301"/>
      <c r="AG658" s="301"/>
      <c r="AH658" s="301"/>
      <c r="AI658" s="301"/>
      <c r="AJ658" s="301"/>
      <c r="AK658" s="301"/>
    </row>
    <row r="659" spans="1:37" ht="12.75" customHeight="1">
      <c r="A659" s="301"/>
      <c r="B659" s="301"/>
      <c r="C659" s="301"/>
      <c r="D659" s="301"/>
      <c r="E659" s="301"/>
      <c r="F659" s="426"/>
      <c r="G659" s="426"/>
      <c r="H659" s="301"/>
      <c r="I659" s="301"/>
      <c r="J659" s="301"/>
      <c r="K659" s="301"/>
      <c r="L659" s="301"/>
      <c r="M659" s="301"/>
      <c r="N659" s="301"/>
      <c r="O659" s="301"/>
      <c r="P659" s="301"/>
      <c r="Q659" s="301"/>
      <c r="R659" s="301"/>
      <c r="S659" s="301"/>
      <c r="T659" s="301"/>
      <c r="U659" s="301"/>
      <c r="V659" s="301"/>
      <c r="W659" s="301"/>
      <c r="X659" s="301"/>
      <c r="Y659" s="301"/>
      <c r="Z659" s="301"/>
      <c r="AA659" s="301"/>
      <c r="AB659" s="301"/>
      <c r="AC659" s="301"/>
      <c r="AD659" s="301"/>
      <c r="AE659" s="301"/>
      <c r="AF659" s="301"/>
      <c r="AG659" s="301"/>
      <c r="AH659" s="301"/>
      <c r="AI659" s="301"/>
      <c r="AJ659" s="301"/>
      <c r="AK659" s="301"/>
    </row>
    <row r="660" spans="1:37" ht="12.75" customHeight="1">
      <c r="A660" s="301"/>
      <c r="B660" s="301"/>
      <c r="C660" s="301"/>
      <c r="D660" s="301"/>
      <c r="E660" s="301"/>
      <c r="F660" s="426"/>
      <c r="G660" s="426"/>
      <c r="H660" s="301"/>
      <c r="I660" s="301"/>
      <c r="J660" s="301"/>
      <c r="K660" s="301"/>
      <c r="L660" s="301"/>
      <c r="M660" s="301"/>
      <c r="N660" s="301"/>
      <c r="O660" s="301"/>
      <c r="P660" s="301"/>
      <c r="Q660" s="301"/>
      <c r="R660" s="301"/>
      <c r="S660" s="301"/>
      <c r="T660" s="301"/>
      <c r="U660" s="301"/>
      <c r="V660" s="301"/>
      <c r="W660" s="301"/>
      <c r="X660" s="301"/>
      <c r="Y660" s="301"/>
      <c r="Z660" s="301"/>
      <c r="AA660" s="301"/>
      <c r="AB660" s="301"/>
      <c r="AC660" s="301"/>
      <c r="AD660" s="301"/>
      <c r="AE660" s="301"/>
      <c r="AF660" s="301"/>
      <c r="AG660" s="301"/>
      <c r="AH660" s="301"/>
      <c r="AI660" s="301"/>
      <c r="AJ660" s="301"/>
      <c r="AK660" s="301"/>
    </row>
    <row r="661" spans="1:37" ht="12.75" customHeight="1">
      <c r="A661" s="301"/>
      <c r="B661" s="301"/>
      <c r="C661" s="301"/>
      <c r="D661" s="301"/>
      <c r="E661" s="301"/>
      <c r="F661" s="426"/>
      <c r="G661" s="426"/>
      <c r="H661" s="301"/>
      <c r="I661" s="301"/>
      <c r="J661" s="301"/>
      <c r="K661" s="301"/>
      <c r="L661" s="301"/>
      <c r="M661" s="301"/>
      <c r="N661" s="301"/>
      <c r="O661" s="301"/>
      <c r="P661" s="301"/>
      <c r="Q661" s="301"/>
      <c r="R661" s="301"/>
      <c r="S661" s="301"/>
      <c r="T661" s="301"/>
      <c r="U661" s="301"/>
      <c r="V661" s="301"/>
      <c r="W661" s="301"/>
      <c r="X661" s="301"/>
      <c r="Y661" s="301"/>
      <c r="Z661" s="301"/>
      <c r="AA661" s="301"/>
      <c r="AB661" s="301"/>
      <c r="AC661" s="301"/>
      <c r="AD661" s="301"/>
      <c r="AE661" s="301"/>
      <c r="AF661" s="301"/>
      <c r="AG661" s="301"/>
      <c r="AH661" s="301"/>
      <c r="AI661" s="301"/>
      <c r="AJ661" s="301"/>
      <c r="AK661" s="301"/>
    </row>
    <row r="662" spans="1:37" ht="12.75" customHeight="1">
      <c r="A662" s="301"/>
      <c r="B662" s="301"/>
      <c r="C662" s="301"/>
      <c r="D662" s="301"/>
      <c r="E662" s="301"/>
      <c r="F662" s="426"/>
      <c r="G662" s="426"/>
      <c r="H662" s="301"/>
      <c r="I662" s="301"/>
      <c r="J662" s="301"/>
      <c r="K662" s="301"/>
      <c r="L662" s="301"/>
      <c r="M662" s="301"/>
      <c r="N662" s="301"/>
      <c r="O662" s="301"/>
      <c r="P662" s="301"/>
      <c r="Q662" s="301"/>
      <c r="R662" s="301"/>
      <c r="S662" s="301"/>
      <c r="T662" s="301"/>
      <c r="U662" s="301"/>
      <c r="V662" s="301"/>
      <c r="W662" s="301"/>
      <c r="X662" s="301"/>
      <c r="Y662" s="301"/>
      <c r="Z662" s="301"/>
      <c r="AA662" s="301"/>
      <c r="AB662" s="301"/>
      <c r="AC662" s="301"/>
      <c r="AD662" s="301"/>
      <c r="AE662" s="301"/>
      <c r="AF662" s="301"/>
      <c r="AG662" s="301"/>
      <c r="AH662" s="301"/>
      <c r="AI662" s="301"/>
      <c r="AJ662" s="301"/>
      <c r="AK662" s="301"/>
    </row>
    <row r="663" spans="1:37" ht="12.75" customHeight="1">
      <c r="A663" s="301"/>
      <c r="B663" s="301"/>
      <c r="C663" s="301"/>
      <c r="D663" s="301"/>
      <c r="E663" s="301"/>
      <c r="F663" s="426"/>
      <c r="G663" s="426"/>
      <c r="H663" s="301"/>
      <c r="I663" s="301"/>
      <c r="J663" s="301"/>
      <c r="K663" s="301"/>
      <c r="L663" s="301"/>
      <c r="M663" s="301"/>
      <c r="N663" s="301"/>
      <c r="O663" s="301"/>
      <c r="P663" s="301"/>
      <c r="Q663" s="301"/>
      <c r="R663" s="301"/>
      <c r="S663" s="301"/>
      <c r="T663" s="301"/>
      <c r="U663" s="301"/>
      <c r="V663" s="301"/>
      <c r="W663" s="301"/>
      <c r="X663" s="301"/>
      <c r="Y663" s="301"/>
      <c r="Z663" s="301"/>
      <c r="AA663" s="301"/>
      <c r="AB663" s="301"/>
      <c r="AC663" s="301"/>
      <c r="AD663" s="301"/>
      <c r="AE663" s="301"/>
      <c r="AF663" s="301"/>
      <c r="AG663" s="301"/>
      <c r="AH663" s="301"/>
      <c r="AI663" s="301"/>
      <c r="AJ663" s="301"/>
      <c r="AK663" s="301"/>
    </row>
    <row r="664" spans="1:37" ht="12.75" customHeight="1">
      <c r="A664" s="301"/>
      <c r="B664" s="301"/>
      <c r="C664" s="301"/>
      <c r="D664" s="301"/>
      <c r="E664" s="301"/>
      <c r="F664" s="426"/>
      <c r="G664" s="426"/>
      <c r="H664" s="301"/>
      <c r="I664" s="301"/>
      <c r="J664" s="301"/>
      <c r="K664" s="301"/>
      <c r="L664" s="301"/>
      <c r="M664" s="301"/>
      <c r="N664" s="301"/>
      <c r="O664" s="301"/>
      <c r="P664" s="301"/>
      <c r="Q664" s="301"/>
      <c r="R664" s="301"/>
      <c r="S664" s="301"/>
      <c r="T664" s="301"/>
      <c r="U664" s="301"/>
      <c r="V664" s="301"/>
      <c r="W664" s="301"/>
      <c r="X664" s="301"/>
      <c r="Y664" s="301"/>
      <c r="Z664" s="301"/>
      <c r="AA664" s="301"/>
      <c r="AB664" s="301"/>
      <c r="AC664" s="301"/>
      <c r="AD664" s="301"/>
      <c r="AE664" s="301"/>
      <c r="AF664" s="301"/>
      <c r="AG664" s="301"/>
      <c r="AH664" s="301"/>
      <c r="AI664" s="301"/>
      <c r="AJ664" s="301"/>
      <c r="AK664" s="301"/>
    </row>
    <row r="665" spans="1:37" ht="12.75" customHeight="1">
      <c r="A665" s="301"/>
      <c r="B665" s="301"/>
      <c r="C665" s="301"/>
      <c r="D665" s="301"/>
      <c r="E665" s="301"/>
      <c r="F665" s="426"/>
      <c r="G665" s="426"/>
      <c r="H665" s="301"/>
      <c r="I665" s="301"/>
      <c r="J665" s="301"/>
      <c r="K665" s="301"/>
      <c r="L665" s="301"/>
      <c r="M665" s="301"/>
      <c r="N665" s="301"/>
      <c r="O665" s="301"/>
      <c r="P665" s="301"/>
      <c r="Q665" s="301"/>
      <c r="R665" s="301"/>
      <c r="S665" s="301"/>
      <c r="T665" s="301"/>
      <c r="U665" s="301"/>
      <c r="V665" s="301"/>
      <c r="W665" s="301"/>
      <c r="X665" s="301"/>
      <c r="Y665" s="301"/>
      <c r="Z665" s="301"/>
      <c r="AA665" s="301"/>
      <c r="AB665" s="301"/>
      <c r="AC665" s="301"/>
      <c r="AD665" s="301"/>
      <c r="AE665" s="301"/>
      <c r="AF665" s="301"/>
      <c r="AG665" s="301"/>
      <c r="AH665" s="301"/>
      <c r="AI665" s="301"/>
      <c r="AJ665" s="301"/>
      <c r="AK665" s="301"/>
    </row>
    <row r="666" spans="1:37" ht="12.75" customHeight="1">
      <c r="A666" s="301"/>
      <c r="B666" s="301"/>
      <c r="C666" s="301"/>
      <c r="D666" s="301"/>
      <c r="E666" s="301"/>
      <c r="F666" s="426"/>
      <c r="G666" s="426"/>
      <c r="H666" s="301"/>
      <c r="I666" s="301"/>
      <c r="J666" s="301"/>
      <c r="K666" s="301"/>
      <c r="L666" s="301"/>
      <c r="M666" s="301"/>
      <c r="N666" s="301"/>
      <c r="O666" s="301"/>
      <c r="P666" s="301"/>
      <c r="Q666" s="301"/>
      <c r="R666" s="301"/>
      <c r="S666" s="301"/>
      <c r="T666" s="301"/>
      <c r="U666" s="301"/>
      <c r="V666" s="301"/>
      <c r="W666" s="301"/>
      <c r="X666" s="301"/>
      <c r="Y666" s="301"/>
      <c r="Z666" s="301"/>
      <c r="AA666" s="301"/>
      <c r="AB666" s="301"/>
      <c r="AC666" s="301"/>
      <c r="AD666" s="301"/>
      <c r="AE666" s="301"/>
      <c r="AF666" s="301"/>
      <c r="AG666" s="301"/>
      <c r="AH666" s="301"/>
      <c r="AI666" s="301"/>
      <c r="AJ666" s="301"/>
      <c r="AK666" s="301"/>
    </row>
    <row r="667" spans="1:37" ht="12.75" customHeight="1">
      <c r="A667" s="301"/>
      <c r="B667" s="301"/>
      <c r="C667" s="301"/>
      <c r="D667" s="301"/>
      <c r="E667" s="301"/>
      <c r="F667" s="426"/>
      <c r="G667" s="426"/>
      <c r="H667" s="301"/>
      <c r="I667" s="301"/>
      <c r="J667" s="301"/>
      <c r="K667" s="301"/>
      <c r="L667" s="301"/>
      <c r="M667" s="301"/>
      <c r="N667" s="301"/>
      <c r="O667" s="301"/>
      <c r="P667" s="301"/>
      <c r="Q667" s="301"/>
      <c r="R667" s="301"/>
      <c r="S667" s="301"/>
      <c r="T667" s="301"/>
      <c r="U667" s="301"/>
      <c r="V667" s="301"/>
      <c r="W667" s="301"/>
      <c r="X667" s="301"/>
      <c r="Y667" s="301"/>
      <c r="Z667" s="301"/>
      <c r="AA667" s="301"/>
      <c r="AB667" s="301"/>
      <c r="AC667" s="301"/>
      <c r="AD667" s="301"/>
      <c r="AE667" s="301"/>
      <c r="AF667" s="301"/>
      <c r="AG667" s="301"/>
      <c r="AH667" s="301"/>
      <c r="AI667" s="301"/>
      <c r="AJ667" s="301"/>
      <c r="AK667" s="301"/>
    </row>
    <row r="668" spans="1:37" ht="12.75" customHeight="1">
      <c r="A668" s="301"/>
      <c r="B668" s="301"/>
      <c r="C668" s="301"/>
      <c r="D668" s="301"/>
      <c r="E668" s="301"/>
      <c r="F668" s="426"/>
      <c r="G668" s="426"/>
      <c r="H668" s="301"/>
      <c r="I668" s="301"/>
      <c r="J668" s="301"/>
      <c r="K668" s="301"/>
      <c r="L668" s="301"/>
      <c r="M668" s="301"/>
      <c r="N668" s="301"/>
      <c r="O668" s="301"/>
      <c r="P668" s="301"/>
      <c r="Q668" s="301"/>
      <c r="R668" s="301"/>
      <c r="S668" s="301"/>
      <c r="T668" s="301"/>
      <c r="U668" s="301"/>
      <c r="V668" s="301"/>
      <c r="W668" s="301"/>
      <c r="X668" s="301"/>
      <c r="Y668" s="301"/>
      <c r="Z668" s="301"/>
      <c r="AA668" s="301"/>
      <c r="AB668" s="301"/>
      <c r="AC668" s="301"/>
      <c r="AD668" s="301"/>
      <c r="AE668" s="301"/>
      <c r="AF668" s="301"/>
      <c r="AG668" s="301"/>
      <c r="AH668" s="301"/>
      <c r="AI668" s="301"/>
      <c r="AJ668" s="301"/>
      <c r="AK668" s="301"/>
    </row>
    <row r="669" spans="1:37" ht="12.75" customHeight="1">
      <c r="A669" s="301"/>
      <c r="B669" s="301"/>
      <c r="C669" s="301"/>
      <c r="D669" s="301"/>
      <c r="E669" s="301"/>
      <c r="F669" s="426"/>
      <c r="G669" s="426"/>
      <c r="H669" s="301"/>
      <c r="I669" s="301"/>
      <c r="J669" s="301"/>
      <c r="K669" s="301"/>
      <c r="L669" s="301"/>
      <c r="M669" s="301"/>
      <c r="N669" s="301"/>
      <c r="O669" s="301"/>
      <c r="P669" s="301"/>
      <c r="Q669" s="301"/>
      <c r="R669" s="301"/>
      <c r="S669" s="301"/>
      <c r="T669" s="301"/>
      <c r="U669" s="301"/>
      <c r="V669" s="301"/>
      <c r="W669" s="301"/>
      <c r="X669" s="301"/>
      <c r="Y669" s="301"/>
      <c r="Z669" s="301"/>
      <c r="AA669" s="301"/>
      <c r="AB669" s="301"/>
      <c r="AC669" s="301"/>
      <c r="AD669" s="301"/>
      <c r="AE669" s="301"/>
      <c r="AF669" s="301"/>
      <c r="AG669" s="301"/>
      <c r="AH669" s="301"/>
      <c r="AI669" s="301"/>
      <c r="AJ669" s="301"/>
      <c r="AK669" s="301"/>
    </row>
    <row r="670" spans="1:37" ht="12.75" customHeight="1">
      <c r="A670" s="301"/>
      <c r="B670" s="301"/>
      <c r="C670" s="301"/>
      <c r="D670" s="301"/>
      <c r="E670" s="301"/>
      <c r="F670" s="426"/>
      <c r="G670" s="426"/>
      <c r="H670" s="301"/>
      <c r="I670" s="301"/>
      <c r="J670" s="301"/>
      <c r="K670" s="301"/>
      <c r="L670" s="301"/>
      <c r="M670" s="301"/>
      <c r="N670" s="301"/>
      <c r="O670" s="301"/>
      <c r="P670" s="301"/>
      <c r="Q670" s="301"/>
      <c r="R670" s="301"/>
      <c r="S670" s="301"/>
      <c r="T670" s="301"/>
      <c r="U670" s="301"/>
      <c r="V670" s="301"/>
      <c r="W670" s="301"/>
      <c r="X670" s="301"/>
      <c r="Y670" s="301"/>
      <c r="Z670" s="301"/>
      <c r="AA670" s="301"/>
      <c r="AB670" s="301"/>
      <c r="AC670" s="301"/>
      <c r="AD670" s="301"/>
      <c r="AE670" s="301"/>
      <c r="AF670" s="301"/>
      <c r="AG670" s="301"/>
      <c r="AH670" s="301"/>
      <c r="AI670" s="301"/>
      <c r="AJ670" s="301"/>
      <c r="AK670" s="301"/>
    </row>
    <row r="671" spans="1:37" ht="12.75" customHeight="1">
      <c r="A671" s="301"/>
      <c r="B671" s="301"/>
      <c r="C671" s="301"/>
      <c r="D671" s="301"/>
      <c r="E671" s="301"/>
      <c r="F671" s="426"/>
      <c r="G671" s="426"/>
      <c r="H671" s="301"/>
      <c r="I671" s="301"/>
      <c r="J671" s="301"/>
      <c r="K671" s="301"/>
      <c r="L671" s="301"/>
      <c r="M671" s="301"/>
      <c r="N671" s="301"/>
      <c r="O671" s="301"/>
      <c r="P671" s="301"/>
      <c r="Q671" s="301"/>
      <c r="R671" s="301"/>
      <c r="S671" s="301"/>
      <c r="T671" s="301"/>
      <c r="U671" s="301"/>
      <c r="V671" s="301"/>
      <c r="W671" s="301"/>
      <c r="X671" s="301"/>
      <c r="Y671" s="301"/>
      <c r="Z671" s="301"/>
      <c r="AA671" s="301"/>
      <c r="AB671" s="301"/>
      <c r="AC671" s="301"/>
      <c r="AD671" s="301"/>
      <c r="AE671" s="301"/>
      <c r="AF671" s="301"/>
      <c r="AG671" s="301"/>
      <c r="AH671" s="301"/>
      <c r="AI671" s="301"/>
      <c r="AJ671" s="301"/>
      <c r="AK671" s="301"/>
    </row>
    <row r="672" spans="1:37" ht="12.75" customHeight="1">
      <c r="A672" s="301"/>
      <c r="B672" s="301"/>
      <c r="C672" s="301"/>
      <c r="D672" s="301"/>
      <c r="E672" s="301"/>
      <c r="F672" s="426"/>
      <c r="G672" s="426"/>
      <c r="H672" s="301"/>
      <c r="I672" s="301"/>
      <c r="J672" s="301"/>
      <c r="K672" s="301"/>
      <c r="L672" s="301"/>
      <c r="M672" s="301"/>
      <c r="N672" s="301"/>
      <c r="O672" s="301"/>
      <c r="P672" s="301"/>
      <c r="Q672" s="301"/>
      <c r="R672" s="301"/>
      <c r="S672" s="301"/>
      <c r="T672" s="301"/>
      <c r="U672" s="301"/>
      <c r="V672" s="301"/>
      <c r="W672" s="301"/>
      <c r="X672" s="301"/>
      <c r="Y672" s="301"/>
      <c r="Z672" s="301"/>
      <c r="AA672" s="301"/>
      <c r="AB672" s="301"/>
      <c r="AC672" s="301"/>
      <c r="AD672" s="301"/>
      <c r="AE672" s="301"/>
      <c r="AF672" s="301"/>
      <c r="AG672" s="301"/>
      <c r="AH672" s="301"/>
      <c r="AI672" s="301"/>
      <c r="AJ672" s="301"/>
      <c r="AK672" s="301"/>
    </row>
    <row r="673" spans="1:37" ht="12.75" customHeight="1">
      <c r="A673" s="301"/>
      <c r="B673" s="301"/>
      <c r="C673" s="301"/>
      <c r="D673" s="301"/>
      <c r="E673" s="301"/>
      <c r="F673" s="426"/>
      <c r="G673" s="426"/>
      <c r="H673" s="301"/>
      <c r="I673" s="301"/>
      <c r="J673" s="301"/>
      <c r="K673" s="301"/>
      <c r="L673" s="301"/>
      <c r="M673" s="301"/>
      <c r="N673" s="301"/>
      <c r="O673" s="301"/>
      <c r="P673" s="301"/>
      <c r="Q673" s="301"/>
      <c r="R673" s="301"/>
      <c r="S673" s="301"/>
      <c r="T673" s="301"/>
      <c r="U673" s="301"/>
      <c r="V673" s="301"/>
      <c r="W673" s="301"/>
      <c r="X673" s="301"/>
      <c r="Y673" s="301"/>
      <c r="Z673" s="301"/>
      <c r="AA673" s="301"/>
      <c r="AB673" s="301"/>
      <c r="AC673" s="301"/>
      <c r="AD673" s="301"/>
      <c r="AE673" s="301"/>
      <c r="AF673" s="301"/>
      <c r="AG673" s="301"/>
      <c r="AH673" s="301"/>
      <c r="AI673" s="301"/>
      <c r="AJ673" s="301"/>
      <c r="AK673" s="301"/>
    </row>
    <row r="674" spans="1:37" ht="12.75" customHeight="1">
      <c r="A674" s="301"/>
      <c r="B674" s="301"/>
      <c r="C674" s="301"/>
      <c r="D674" s="301"/>
      <c r="E674" s="301"/>
      <c r="F674" s="426"/>
      <c r="G674" s="426"/>
      <c r="H674" s="301"/>
      <c r="I674" s="301"/>
      <c r="J674" s="301"/>
      <c r="K674" s="301"/>
      <c r="L674" s="301"/>
      <c r="M674" s="301"/>
      <c r="N674" s="301"/>
      <c r="O674" s="301"/>
      <c r="P674" s="301"/>
      <c r="Q674" s="301"/>
      <c r="R674" s="301"/>
      <c r="S674" s="301"/>
      <c r="T674" s="301"/>
      <c r="U674" s="301"/>
      <c r="V674" s="301"/>
      <c r="W674" s="301"/>
      <c r="X674" s="301"/>
      <c r="Y674" s="301"/>
      <c r="Z674" s="301"/>
      <c r="AA674" s="301"/>
      <c r="AB674" s="301"/>
      <c r="AC674" s="301"/>
      <c r="AD674" s="301"/>
      <c r="AE674" s="301"/>
      <c r="AF674" s="301"/>
      <c r="AG674" s="301"/>
      <c r="AH674" s="301"/>
      <c r="AI674" s="301"/>
      <c r="AJ674" s="301"/>
      <c r="AK674" s="301"/>
    </row>
    <row r="675" spans="1:37" ht="12.75" customHeight="1">
      <c r="A675" s="301"/>
      <c r="B675" s="301"/>
      <c r="C675" s="301"/>
      <c r="D675" s="301"/>
      <c r="E675" s="301"/>
      <c r="F675" s="426"/>
      <c r="G675" s="426"/>
      <c r="H675" s="301"/>
      <c r="I675" s="301"/>
      <c r="J675" s="301"/>
      <c r="K675" s="301"/>
      <c r="L675" s="301"/>
      <c r="M675" s="301"/>
      <c r="N675" s="301"/>
      <c r="O675" s="301"/>
      <c r="P675" s="301"/>
      <c r="Q675" s="301"/>
      <c r="R675" s="301"/>
      <c r="S675" s="301"/>
      <c r="T675" s="301"/>
      <c r="U675" s="301"/>
      <c r="V675" s="301"/>
      <c r="W675" s="301"/>
      <c r="X675" s="301"/>
      <c r="Y675" s="301"/>
      <c r="Z675" s="301"/>
      <c r="AA675" s="301"/>
      <c r="AB675" s="301"/>
      <c r="AC675" s="301"/>
      <c r="AD675" s="301"/>
      <c r="AE675" s="301"/>
      <c r="AF675" s="301"/>
      <c r="AG675" s="301"/>
      <c r="AH675" s="301"/>
      <c r="AI675" s="301"/>
      <c r="AJ675" s="301"/>
      <c r="AK675" s="301"/>
    </row>
    <row r="676" spans="1:37" ht="12.75" customHeight="1">
      <c r="A676" s="301"/>
      <c r="B676" s="301"/>
      <c r="C676" s="301"/>
      <c r="D676" s="301"/>
      <c r="E676" s="301"/>
      <c r="F676" s="426"/>
      <c r="G676" s="426"/>
      <c r="H676" s="301"/>
      <c r="I676" s="301"/>
      <c r="J676" s="301"/>
      <c r="K676" s="301"/>
      <c r="L676" s="301"/>
      <c r="M676" s="301"/>
      <c r="N676" s="301"/>
      <c r="O676" s="301"/>
      <c r="P676" s="301"/>
      <c r="Q676" s="301"/>
      <c r="R676" s="301"/>
      <c r="S676" s="301"/>
      <c r="T676" s="301"/>
      <c r="U676" s="301"/>
      <c r="V676" s="301"/>
      <c r="W676" s="301"/>
      <c r="X676" s="301"/>
      <c r="Y676" s="301"/>
      <c r="Z676" s="301"/>
      <c r="AA676" s="301"/>
      <c r="AB676" s="301"/>
      <c r="AC676" s="301"/>
      <c r="AD676" s="301"/>
      <c r="AE676" s="301"/>
      <c r="AF676" s="301"/>
      <c r="AG676" s="301"/>
      <c r="AH676" s="301"/>
      <c r="AI676" s="301"/>
      <c r="AJ676" s="301"/>
      <c r="AK676" s="301"/>
    </row>
    <row r="677" spans="1:37" ht="12.75" customHeight="1">
      <c r="A677" s="301"/>
      <c r="B677" s="301"/>
      <c r="C677" s="301"/>
      <c r="D677" s="301"/>
      <c r="E677" s="301"/>
      <c r="F677" s="426"/>
      <c r="G677" s="426"/>
      <c r="H677" s="301"/>
      <c r="I677" s="301"/>
      <c r="J677" s="301"/>
      <c r="K677" s="301"/>
      <c r="L677" s="301"/>
      <c r="M677" s="301"/>
      <c r="N677" s="301"/>
      <c r="O677" s="301"/>
      <c r="P677" s="301"/>
      <c r="Q677" s="301"/>
      <c r="R677" s="301"/>
      <c r="S677" s="301"/>
      <c r="T677" s="301"/>
      <c r="U677" s="301"/>
      <c r="V677" s="301"/>
      <c r="W677" s="301"/>
      <c r="X677" s="301"/>
      <c r="Y677" s="301"/>
      <c r="Z677" s="301"/>
      <c r="AA677" s="301"/>
      <c r="AB677" s="301"/>
      <c r="AC677" s="301"/>
      <c r="AD677" s="301"/>
      <c r="AE677" s="301"/>
      <c r="AF677" s="301"/>
      <c r="AG677" s="301"/>
      <c r="AH677" s="301"/>
      <c r="AI677" s="301"/>
      <c r="AJ677" s="301"/>
      <c r="AK677" s="301"/>
    </row>
    <row r="678" spans="1:37" ht="12.75" customHeight="1">
      <c r="A678" s="301"/>
      <c r="B678" s="301"/>
      <c r="C678" s="301"/>
      <c r="D678" s="301"/>
      <c r="E678" s="301"/>
      <c r="F678" s="426"/>
      <c r="G678" s="426"/>
      <c r="H678" s="301"/>
      <c r="I678" s="301"/>
      <c r="J678" s="301"/>
      <c r="K678" s="301"/>
      <c r="L678" s="301"/>
      <c r="M678" s="301"/>
      <c r="N678" s="301"/>
      <c r="O678" s="301"/>
      <c r="P678" s="301"/>
      <c r="Q678" s="301"/>
      <c r="R678" s="301"/>
      <c r="S678" s="301"/>
      <c r="T678" s="301"/>
      <c r="U678" s="301"/>
      <c r="V678" s="301"/>
      <c r="W678" s="301"/>
      <c r="X678" s="301"/>
      <c r="Y678" s="301"/>
      <c r="Z678" s="301"/>
      <c r="AA678" s="301"/>
      <c r="AB678" s="301"/>
      <c r="AC678" s="301"/>
      <c r="AD678" s="301"/>
      <c r="AE678" s="301"/>
      <c r="AF678" s="301"/>
      <c r="AG678" s="301"/>
      <c r="AH678" s="301"/>
      <c r="AI678" s="301"/>
      <c r="AJ678" s="301"/>
      <c r="AK678" s="301"/>
    </row>
    <row r="679" spans="1:37" ht="12.75" customHeight="1">
      <c r="A679" s="301"/>
      <c r="B679" s="301"/>
      <c r="C679" s="301"/>
      <c r="D679" s="301"/>
      <c r="E679" s="301"/>
      <c r="F679" s="426"/>
      <c r="G679" s="426"/>
      <c r="H679" s="301"/>
      <c r="I679" s="301"/>
      <c r="J679" s="301"/>
      <c r="K679" s="301"/>
      <c r="L679" s="301"/>
      <c r="M679" s="301"/>
      <c r="N679" s="301"/>
      <c r="O679" s="301"/>
      <c r="P679" s="301"/>
      <c r="Q679" s="301"/>
      <c r="R679" s="301"/>
      <c r="S679" s="301"/>
      <c r="T679" s="301"/>
      <c r="U679" s="301"/>
      <c r="V679" s="301"/>
      <c r="W679" s="301"/>
      <c r="X679" s="301"/>
      <c r="Y679" s="301"/>
      <c r="Z679" s="301"/>
      <c r="AA679" s="301"/>
      <c r="AB679" s="301"/>
      <c r="AC679" s="301"/>
      <c r="AD679" s="301"/>
      <c r="AE679" s="301"/>
      <c r="AF679" s="301"/>
      <c r="AG679" s="301"/>
      <c r="AH679" s="301"/>
      <c r="AI679" s="301"/>
      <c r="AJ679" s="301"/>
      <c r="AK679" s="301"/>
    </row>
    <row r="680" spans="1:37" ht="12.75" customHeight="1">
      <c r="A680" s="301"/>
      <c r="B680" s="301"/>
      <c r="C680" s="301"/>
      <c r="D680" s="301"/>
      <c r="E680" s="301"/>
      <c r="F680" s="426"/>
      <c r="G680" s="426"/>
      <c r="H680" s="301"/>
      <c r="I680" s="301"/>
      <c r="J680" s="301"/>
      <c r="K680" s="301"/>
      <c r="L680" s="301"/>
      <c r="M680" s="301"/>
      <c r="N680" s="301"/>
      <c r="O680" s="301"/>
      <c r="P680" s="301"/>
      <c r="Q680" s="301"/>
      <c r="R680" s="301"/>
      <c r="S680" s="301"/>
      <c r="T680" s="301"/>
      <c r="U680" s="301"/>
      <c r="V680" s="301"/>
      <c r="W680" s="301"/>
      <c r="X680" s="301"/>
      <c r="Y680" s="301"/>
      <c r="Z680" s="301"/>
      <c r="AA680" s="301"/>
      <c r="AB680" s="301"/>
      <c r="AC680" s="301"/>
      <c r="AD680" s="301"/>
      <c r="AE680" s="301"/>
      <c r="AF680" s="301"/>
      <c r="AG680" s="301"/>
      <c r="AH680" s="301"/>
      <c r="AI680" s="301"/>
      <c r="AJ680" s="301"/>
      <c r="AK680" s="301"/>
    </row>
    <row r="681" spans="1:37" ht="12.75" customHeight="1">
      <c r="A681" s="301"/>
      <c r="B681" s="301"/>
      <c r="C681" s="301"/>
      <c r="D681" s="301"/>
      <c r="E681" s="301"/>
      <c r="F681" s="426"/>
      <c r="G681" s="426"/>
      <c r="H681" s="301"/>
      <c r="I681" s="301"/>
      <c r="J681" s="301"/>
      <c r="K681" s="301"/>
      <c r="L681" s="301"/>
      <c r="M681" s="301"/>
      <c r="N681" s="301"/>
      <c r="O681" s="301"/>
      <c r="P681" s="301"/>
      <c r="Q681" s="301"/>
      <c r="R681" s="301"/>
      <c r="S681" s="301"/>
      <c r="T681" s="301"/>
      <c r="U681" s="301"/>
      <c r="V681" s="301"/>
      <c r="W681" s="301"/>
      <c r="X681" s="301"/>
      <c r="Y681" s="301"/>
      <c r="Z681" s="301"/>
      <c r="AA681" s="301"/>
      <c r="AB681" s="301"/>
      <c r="AC681" s="301"/>
      <c r="AD681" s="301"/>
      <c r="AE681" s="301"/>
      <c r="AF681" s="301"/>
      <c r="AG681" s="301"/>
      <c r="AH681" s="301"/>
      <c r="AI681" s="301"/>
      <c r="AJ681" s="301"/>
      <c r="AK681" s="301"/>
    </row>
    <row r="682" spans="1:37" ht="12.75" customHeight="1">
      <c r="A682" s="301"/>
      <c r="B682" s="301"/>
      <c r="C682" s="301"/>
      <c r="D682" s="301"/>
      <c r="E682" s="301"/>
      <c r="F682" s="426"/>
      <c r="G682" s="426"/>
      <c r="H682" s="301"/>
      <c r="I682" s="301"/>
      <c r="J682" s="301"/>
      <c r="K682" s="301"/>
      <c r="L682" s="301"/>
      <c r="M682" s="301"/>
      <c r="N682" s="301"/>
      <c r="O682" s="301"/>
      <c r="P682" s="301"/>
      <c r="Q682" s="301"/>
      <c r="R682" s="301"/>
      <c r="S682" s="301"/>
      <c r="T682" s="301"/>
      <c r="U682" s="301"/>
      <c r="V682" s="301"/>
      <c r="W682" s="301"/>
      <c r="X682" s="301"/>
      <c r="Y682" s="301"/>
      <c r="Z682" s="301"/>
      <c r="AA682" s="301"/>
      <c r="AB682" s="301"/>
      <c r="AC682" s="301"/>
      <c r="AD682" s="301"/>
      <c r="AE682" s="301"/>
      <c r="AF682" s="301"/>
      <c r="AG682" s="301"/>
      <c r="AH682" s="301"/>
      <c r="AI682" s="301"/>
      <c r="AJ682" s="301"/>
      <c r="AK682" s="301"/>
    </row>
    <row r="683" spans="1:37" ht="12.75" customHeight="1">
      <c r="A683" s="301"/>
      <c r="B683" s="301"/>
      <c r="C683" s="301"/>
      <c r="D683" s="301"/>
      <c r="E683" s="301"/>
      <c r="F683" s="426"/>
      <c r="G683" s="426"/>
      <c r="H683" s="301"/>
      <c r="I683" s="301"/>
      <c r="J683" s="301"/>
      <c r="K683" s="301"/>
      <c r="L683" s="301"/>
      <c r="M683" s="301"/>
      <c r="N683" s="301"/>
      <c r="O683" s="301"/>
      <c r="P683" s="301"/>
      <c r="Q683" s="301"/>
      <c r="R683" s="301"/>
      <c r="S683" s="301"/>
      <c r="T683" s="301"/>
      <c r="U683" s="301"/>
      <c r="V683" s="301"/>
      <c r="W683" s="301"/>
      <c r="X683" s="301"/>
      <c r="Y683" s="301"/>
      <c r="Z683" s="301"/>
      <c r="AA683" s="301"/>
      <c r="AB683" s="301"/>
      <c r="AC683" s="301"/>
      <c r="AD683" s="301"/>
      <c r="AE683" s="301"/>
      <c r="AF683" s="301"/>
      <c r="AG683" s="301"/>
      <c r="AH683" s="301"/>
      <c r="AI683" s="301"/>
      <c r="AJ683" s="301"/>
      <c r="AK683" s="301"/>
    </row>
    <row r="684" spans="1:37" ht="12.75" customHeight="1">
      <c r="A684" s="301"/>
      <c r="B684" s="301"/>
      <c r="C684" s="301"/>
      <c r="D684" s="301"/>
      <c r="E684" s="301"/>
      <c r="F684" s="426"/>
      <c r="G684" s="426"/>
      <c r="H684" s="301"/>
      <c r="I684" s="301"/>
      <c r="J684" s="301"/>
      <c r="K684" s="301"/>
      <c r="L684" s="301"/>
      <c r="M684" s="301"/>
      <c r="N684" s="301"/>
      <c r="O684" s="301"/>
      <c r="P684" s="301"/>
      <c r="Q684" s="301"/>
      <c r="R684" s="301"/>
      <c r="S684" s="301"/>
      <c r="T684" s="301"/>
      <c r="U684" s="301"/>
      <c r="V684" s="301"/>
      <c r="W684" s="301"/>
      <c r="X684" s="301"/>
      <c r="Y684" s="301"/>
      <c r="Z684" s="301"/>
      <c r="AA684" s="301"/>
      <c r="AB684" s="301"/>
      <c r="AC684" s="301"/>
      <c r="AD684" s="301"/>
      <c r="AE684" s="301"/>
      <c r="AF684" s="301"/>
      <c r="AG684" s="301"/>
      <c r="AH684" s="301"/>
      <c r="AI684" s="301"/>
      <c r="AJ684" s="301"/>
      <c r="AK684" s="301"/>
    </row>
    <row r="685" spans="1:37" ht="12.75" customHeight="1">
      <c r="A685" s="301"/>
      <c r="B685" s="301"/>
      <c r="C685" s="301"/>
      <c r="D685" s="301"/>
      <c r="E685" s="301"/>
      <c r="F685" s="426"/>
      <c r="G685" s="426"/>
      <c r="H685" s="301"/>
      <c r="I685" s="301"/>
      <c r="J685" s="301"/>
      <c r="K685" s="301"/>
      <c r="L685" s="301"/>
      <c r="M685" s="301"/>
      <c r="N685" s="301"/>
      <c r="O685" s="301"/>
      <c r="P685" s="301"/>
      <c r="Q685" s="301"/>
      <c r="R685" s="301"/>
      <c r="S685" s="301"/>
      <c r="T685" s="301"/>
      <c r="U685" s="301"/>
      <c r="V685" s="301"/>
      <c r="W685" s="301"/>
      <c r="X685" s="301"/>
      <c r="Y685" s="301"/>
      <c r="Z685" s="301"/>
      <c r="AA685" s="301"/>
      <c r="AB685" s="301"/>
      <c r="AC685" s="301"/>
      <c r="AD685" s="301"/>
      <c r="AE685" s="301"/>
      <c r="AF685" s="301"/>
      <c r="AG685" s="301"/>
      <c r="AH685" s="301"/>
      <c r="AI685" s="301"/>
      <c r="AJ685" s="301"/>
      <c r="AK685" s="301"/>
    </row>
    <row r="686" spans="1:37" ht="12.75" customHeight="1">
      <c r="A686" s="301"/>
      <c r="B686" s="301"/>
      <c r="C686" s="301"/>
      <c r="D686" s="301"/>
      <c r="E686" s="301"/>
      <c r="F686" s="426"/>
      <c r="G686" s="426"/>
      <c r="H686" s="301"/>
      <c r="I686" s="301"/>
      <c r="J686" s="301"/>
      <c r="K686" s="301"/>
      <c r="L686" s="301"/>
      <c r="M686" s="301"/>
      <c r="N686" s="301"/>
      <c r="O686" s="301"/>
      <c r="P686" s="301"/>
      <c r="Q686" s="301"/>
      <c r="R686" s="301"/>
      <c r="S686" s="301"/>
      <c r="T686" s="301"/>
      <c r="U686" s="301"/>
      <c r="V686" s="301"/>
      <c r="W686" s="301"/>
      <c r="X686" s="301"/>
      <c r="Y686" s="301"/>
      <c r="Z686" s="301"/>
      <c r="AA686" s="301"/>
      <c r="AB686" s="301"/>
      <c r="AC686" s="301"/>
      <c r="AD686" s="301"/>
      <c r="AE686" s="301"/>
      <c r="AF686" s="301"/>
      <c r="AG686" s="301"/>
      <c r="AH686" s="301"/>
      <c r="AI686" s="301"/>
      <c r="AJ686" s="301"/>
      <c r="AK686" s="301"/>
    </row>
    <row r="687" spans="1:37" ht="12.75" customHeight="1">
      <c r="A687" s="301"/>
      <c r="B687" s="301"/>
      <c r="C687" s="301"/>
      <c r="D687" s="301"/>
      <c r="E687" s="301"/>
      <c r="F687" s="426"/>
      <c r="G687" s="426"/>
      <c r="H687" s="301"/>
      <c r="I687" s="301"/>
      <c r="J687" s="301"/>
      <c r="K687" s="301"/>
      <c r="L687" s="301"/>
      <c r="M687" s="301"/>
      <c r="N687" s="301"/>
      <c r="O687" s="301"/>
      <c r="P687" s="301"/>
      <c r="Q687" s="301"/>
      <c r="R687" s="301"/>
      <c r="S687" s="301"/>
      <c r="T687" s="301"/>
      <c r="U687" s="301"/>
      <c r="V687" s="301"/>
      <c r="W687" s="301"/>
      <c r="X687" s="301"/>
      <c r="Y687" s="301"/>
      <c r="Z687" s="301"/>
      <c r="AA687" s="301"/>
      <c r="AB687" s="301"/>
      <c r="AC687" s="301"/>
      <c r="AD687" s="301"/>
      <c r="AE687" s="301"/>
      <c r="AF687" s="301"/>
      <c r="AG687" s="301"/>
      <c r="AH687" s="301"/>
      <c r="AI687" s="301"/>
      <c r="AJ687" s="301"/>
      <c r="AK687" s="301"/>
    </row>
    <row r="688" spans="1:37" ht="12.75" customHeight="1">
      <c r="A688" s="301"/>
      <c r="B688" s="301"/>
      <c r="C688" s="301"/>
      <c r="D688" s="301"/>
      <c r="E688" s="301"/>
      <c r="F688" s="426"/>
      <c r="G688" s="426"/>
      <c r="H688" s="301"/>
      <c r="I688" s="301"/>
      <c r="J688" s="301"/>
      <c r="K688" s="301"/>
      <c r="L688" s="301"/>
      <c r="M688" s="301"/>
      <c r="N688" s="301"/>
      <c r="O688" s="301"/>
      <c r="P688" s="301"/>
      <c r="Q688" s="301"/>
      <c r="R688" s="301"/>
      <c r="S688" s="301"/>
      <c r="T688" s="301"/>
      <c r="U688" s="301"/>
      <c r="V688" s="301"/>
      <c r="W688" s="301"/>
      <c r="X688" s="301"/>
      <c r="Y688" s="301"/>
      <c r="Z688" s="301"/>
      <c r="AA688" s="301"/>
      <c r="AB688" s="301"/>
      <c r="AC688" s="301"/>
      <c r="AD688" s="301"/>
      <c r="AE688" s="301"/>
      <c r="AF688" s="301"/>
      <c r="AG688" s="301"/>
      <c r="AH688" s="301"/>
      <c r="AI688" s="301"/>
      <c r="AJ688" s="301"/>
      <c r="AK688" s="301"/>
    </row>
    <row r="689" spans="1:37" ht="12.75" customHeight="1">
      <c r="A689" s="301"/>
      <c r="B689" s="301"/>
      <c r="C689" s="301"/>
      <c r="D689" s="301"/>
      <c r="E689" s="301"/>
      <c r="F689" s="426"/>
      <c r="G689" s="426"/>
      <c r="H689" s="301"/>
      <c r="I689" s="301"/>
      <c r="J689" s="301"/>
      <c r="K689" s="301"/>
      <c r="L689" s="301"/>
      <c r="M689" s="301"/>
      <c r="N689" s="301"/>
      <c r="O689" s="301"/>
      <c r="P689" s="301"/>
      <c r="Q689" s="301"/>
      <c r="R689" s="301"/>
      <c r="S689" s="301"/>
      <c r="T689" s="301"/>
      <c r="U689" s="301"/>
      <c r="V689" s="301"/>
      <c r="W689" s="301"/>
      <c r="X689" s="301"/>
      <c r="Y689" s="301"/>
      <c r="Z689" s="301"/>
      <c r="AA689" s="301"/>
      <c r="AB689" s="301"/>
      <c r="AC689" s="301"/>
      <c r="AD689" s="301"/>
      <c r="AE689" s="301"/>
      <c r="AF689" s="301"/>
      <c r="AG689" s="301"/>
      <c r="AH689" s="301"/>
      <c r="AI689" s="301"/>
      <c r="AJ689" s="301"/>
      <c r="AK689" s="301"/>
    </row>
    <row r="690" spans="1:37" ht="12.75" customHeight="1">
      <c r="A690" s="301"/>
      <c r="B690" s="301"/>
      <c r="C690" s="301"/>
      <c r="D690" s="301"/>
      <c r="E690" s="301"/>
      <c r="F690" s="426"/>
      <c r="G690" s="426"/>
      <c r="H690" s="301"/>
      <c r="I690" s="301"/>
      <c r="J690" s="301"/>
      <c r="K690" s="301"/>
      <c r="L690" s="301"/>
      <c r="M690" s="301"/>
      <c r="N690" s="301"/>
      <c r="O690" s="301"/>
      <c r="P690" s="301"/>
      <c r="Q690" s="301"/>
      <c r="R690" s="301"/>
      <c r="S690" s="301"/>
      <c r="T690" s="301"/>
      <c r="U690" s="301"/>
      <c r="V690" s="301"/>
      <c r="W690" s="301"/>
      <c r="X690" s="301"/>
      <c r="Y690" s="301"/>
      <c r="Z690" s="301"/>
      <c r="AA690" s="301"/>
      <c r="AB690" s="301"/>
      <c r="AC690" s="301"/>
      <c r="AD690" s="301"/>
      <c r="AE690" s="301"/>
      <c r="AF690" s="301"/>
      <c r="AG690" s="301"/>
      <c r="AH690" s="301"/>
      <c r="AI690" s="301"/>
      <c r="AJ690" s="301"/>
      <c r="AK690" s="301"/>
    </row>
    <row r="691" spans="1:37" ht="12.75" customHeight="1">
      <c r="A691" s="301"/>
      <c r="B691" s="301"/>
      <c r="C691" s="301"/>
      <c r="D691" s="301"/>
      <c r="E691" s="301"/>
      <c r="F691" s="426"/>
      <c r="G691" s="426"/>
      <c r="H691" s="301"/>
      <c r="I691" s="301"/>
      <c r="J691" s="301"/>
      <c r="K691" s="301"/>
      <c r="L691" s="301"/>
      <c r="M691" s="301"/>
      <c r="N691" s="301"/>
      <c r="O691" s="301"/>
      <c r="P691" s="301"/>
      <c r="Q691" s="301"/>
      <c r="R691" s="301"/>
      <c r="S691" s="301"/>
      <c r="T691" s="301"/>
      <c r="U691" s="301"/>
      <c r="V691" s="301"/>
      <c r="W691" s="301"/>
      <c r="X691" s="301"/>
      <c r="Y691" s="301"/>
      <c r="Z691" s="301"/>
      <c r="AA691" s="301"/>
      <c r="AB691" s="301"/>
      <c r="AC691" s="301"/>
      <c r="AD691" s="301"/>
      <c r="AE691" s="301"/>
      <c r="AF691" s="301"/>
      <c r="AG691" s="301"/>
      <c r="AH691" s="301"/>
      <c r="AI691" s="301"/>
      <c r="AJ691" s="301"/>
      <c r="AK691" s="301"/>
    </row>
    <row r="692" spans="1:37" ht="12.75" customHeight="1">
      <c r="A692" s="301"/>
      <c r="B692" s="301"/>
      <c r="C692" s="301"/>
      <c r="D692" s="301"/>
      <c r="E692" s="301"/>
      <c r="F692" s="426"/>
      <c r="G692" s="426"/>
      <c r="H692" s="301"/>
      <c r="I692" s="301"/>
      <c r="J692" s="301"/>
      <c r="K692" s="301"/>
      <c r="L692" s="301"/>
      <c r="M692" s="301"/>
      <c r="N692" s="301"/>
      <c r="O692" s="301"/>
      <c r="P692" s="301"/>
      <c r="Q692" s="301"/>
      <c r="R692" s="301"/>
      <c r="S692" s="301"/>
      <c r="T692" s="301"/>
      <c r="U692" s="301"/>
      <c r="V692" s="301"/>
      <c r="W692" s="301"/>
      <c r="X692" s="301"/>
      <c r="Y692" s="301"/>
      <c r="Z692" s="301"/>
      <c r="AA692" s="301"/>
      <c r="AB692" s="301"/>
      <c r="AC692" s="301"/>
      <c r="AD692" s="301"/>
      <c r="AE692" s="301"/>
      <c r="AF692" s="301"/>
      <c r="AG692" s="301"/>
      <c r="AH692" s="301"/>
      <c r="AI692" s="301"/>
      <c r="AJ692" s="301"/>
      <c r="AK692" s="301"/>
    </row>
    <row r="693" spans="1:37" ht="12.75" customHeight="1">
      <c r="A693" s="301"/>
      <c r="B693" s="301"/>
      <c r="C693" s="301"/>
      <c r="D693" s="301"/>
      <c r="E693" s="301"/>
      <c r="F693" s="426"/>
      <c r="G693" s="426"/>
      <c r="H693" s="301"/>
      <c r="I693" s="301"/>
      <c r="J693" s="301"/>
      <c r="K693" s="301"/>
      <c r="L693" s="301"/>
      <c r="M693" s="301"/>
      <c r="N693" s="301"/>
      <c r="O693" s="301"/>
      <c r="P693" s="301"/>
      <c r="Q693" s="301"/>
      <c r="R693" s="301"/>
      <c r="S693" s="301"/>
      <c r="T693" s="301"/>
      <c r="U693" s="301"/>
      <c r="V693" s="301"/>
      <c r="W693" s="301"/>
      <c r="X693" s="301"/>
      <c r="Y693" s="301"/>
      <c r="Z693" s="301"/>
      <c r="AA693" s="301"/>
      <c r="AB693" s="301"/>
      <c r="AC693" s="301"/>
      <c r="AD693" s="301"/>
      <c r="AE693" s="301"/>
      <c r="AF693" s="301"/>
      <c r="AG693" s="301"/>
      <c r="AH693" s="301"/>
      <c r="AI693" s="301"/>
      <c r="AJ693" s="301"/>
      <c r="AK693" s="301"/>
    </row>
    <row r="694" spans="1:37" ht="12.75" customHeight="1">
      <c r="A694" s="301"/>
      <c r="B694" s="301"/>
      <c r="C694" s="301"/>
      <c r="D694" s="301"/>
      <c r="E694" s="301"/>
      <c r="F694" s="426"/>
      <c r="G694" s="426"/>
      <c r="H694" s="301"/>
      <c r="I694" s="301"/>
      <c r="J694" s="301"/>
      <c r="K694" s="301"/>
      <c r="L694" s="301"/>
      <c r="M694" s="301"/>
      <c r="N694" s="301"/>
      <c r="O694" s="301"/>
      <c r="P694" s="301"/>
      <c r="Q694" s="301"/>
      <c r="R694" s="301"/>
      <c r="S694" s="301"/>
      <c r="T694" s="301"/>
      <c r="U694" s="301"/>
      <c r="V694" s="301"/>
      <c r="W694" s="301"/>
      <c r="X694" s="301"/>
      <c r="Y694" s="301"/>
      <c r="Z694" s="301"/>
      <c r="AA694" s="301"/>
      <c r="AB694" s="301"/>
      <c r="AC694" s="301"/>
      <c r="AD694" s="301"/>
      <c r="AE694" s="301"/>
      <c r="AF694" s="301"/>
      <c r="AG694" s="301"/>
      <c r="AH694" s="301"/>
      <c r="AI694" s="301"/>
      <c r="AJ694" s="301"/>
      <c r="AK694" s="301"/>
    </row>
    <row r="695" spans="1:37" ht="12.75" customHeight="1">
      <c r="A695" s="301"/>
      <c r="B695" s="301"/>
      <c r="C695" s="301"/>
      <c r="D695" s="301"/>
      <c r="E695" s="301"/>
      <c r="F695" s="426"/>
      <c r="G695" s="426"/>
      <c r="H695" s="301"/>
      <c r="I695" s="301"/>
      <c r="J695" s="301"/>
      <c r="K695" s="301"/>
      <c r="L695" s="301"/>
      <c r="M695" s="301"/>
      <c r="N695" s="301"/>
      <c r="O695" s="301"/>
      <c r="P695" s="301"/>
      <c r="Q695" s="301"/>
      <c r="R695" s="301"/>
      <c r="S695" s="301"/>
      <c r="T695" s="301"/>
      <c r="U695" s="301"/>
      <c r="V695" s="301"/>
      <c r="W695" s="301"/>
      <c r="X695" s="301"/>
      <c r="Y695" s="301"/>
      <c r="Z695" s="301"/>
      <c r="AA695" s="301"/>
      <c r="AB695" s="301"/>
      <c r="AC695" s="301"/>
      <c r="AD695" s="301"/>
      <c r="AE695" s="301"/>
      <c r="AF695" s="301"/>
      <c r="AG695" s="301"/>
      <c r="AH695" s="301"/>
      <c r="AI695" s="301"/>
      <c r="AJ695" s="301"/>
      <c r="AK695" s="301"/>
    </row>
    <row r="696" spans="1:37" ht="12.75" customHeight="1">
      <c r="A696" s="301"/>
      <c r="B696" s="301"/>
      <c r="C696" s="301"/>
      <c r="D696" s="301"/>
      <c r="E696" s="301"/>
      <c r="F696" s="426"/>
      <c r="G696" s="426"/>
      <c r="H696" s="301"/>
      <c r="I696" s="301"/>
      <c r="J696" s="301"/>
      <c r="K696" s="301"/>
      <c r="L696" s="301"/>
      <c r="M696" s="301"/>
      <c r="N696" s="301"/>
      <c r="O696" s="301"/>
      <c r="P696" s="301"/>
      <c r="Q696" s="301"/>
      <c r="R696" s="301"/>
      <c r="S696" s="301"/>
      <c r="T696" s="301"/>
      <c r="U696" s="301"/>
      <c r="V696" s="301"/>
      <c r="W696" s="301"/>
      <c r="X696" s="301"/>
      <c r="Y696" s="301"/>
      <c r="Z696" s="301"/>
      <c r="AA696" s="301"/>
      <c r="AB696" s="301"/>
      <c r="AC696" s="301"/>
      <c r="AD696" s="301"/>
      <c r="AE696" s="301"/>
      <c r="AF696" s="301"/>
      <c r="AG696" s="301"/>
      <c r="AH696" s="301"/>
      <c r="AI696" s="301"/>
      <c r="AJ696" s="301"/>
      <c r="AK696" s="301"/>
    </row>
    <row r="697" spans="1:37" ht="12.75" customHeight="1">
      <c r="A697" s="301"/>
      <c r="B697" s="301"/>
      <c r="C697" s="301"/>
      <c r="D697" s="301"/>
      <c r="E697" s="301"/>
      <c r="F697" s="426"/>
      <c r="G697" s="426"/>
      <c r="H697" s="301"/>
      <c r="I697" s="301"/>
      <c r="J697" s="301"/>
      <c r="K697" s="301"/>
      <c r="L697" s="301"/>
      <c r="M697" s="301"/>
      <c r="N697" s="301"/>
      <c r="O697" s="301"/>
      <c r="P697" s="301"/>
      <c r="Q697" s="301"/>
      <c r="R697" s="301"/>
      <c r="S697" s="301"/>
      <c r="T697" s="301"/>
      <c r="U697" s="301"/>
      <c r="V697" s="301"/>
      <c r="W697" s="301"/>
      <c r="X697" s="301"/>
      <c r="Y697" s="301"/>
      <c r="Z697" s="301"/>
      <c r="AA697" s="301"/>
      <c r="AB697" s="301"/>
      <c r="AC697" s="301"/>
      <c r="AD697" s="301"/>
      <c r="AE697" s="301"/>
      <c r="AF697" s="301"/>
      <c r="AG697" s="301"/>
      <c r="AH697" s="301"/>
      <c r="AI697" s="301"/>
      <c r="AJ697" s="301"/>
      <c r="AK697" s="301"/>
    </row>
    <row r="698" spans="1:37" ht="12.75" customHeight="1">
      <c r="A698" s="301"/>
      <c r="B698" s="301"/>
      <c r="C698" s="301"/>
      <c r="D698" s="301"/>
      <c r="E698" s="301"/>
      <c r="F698" s="426"/>
      <c r="G698" s="426"/>
      <c r="H698" s="301"/>
      <c r="I698" s="301"/>
      <c r="J698" s="301"/>
      <c r="K698" s="301"/>
      <c r="L698" s="301"/>
      <c r="M698" s="301"/>
      <c r="N698" s="301"/>
      <c r="O698" s="301"/>
      <c r="P698" s="301"/>
      <c r="Q698" s="301"/>
      <c r="R698" s="301"/>
      <c r="S698" s="301"/>
      <c r="T698" s="301"/>
      <c r="U698" s="301"/>
      <c r="V698" s="301"/>
      <c r="W698" s="301"/>
      <c r="X698" s="301"/>
      <c r="Y698" s="301"/>
      <c r="Z698" s="301"/>
      <c r="AA698" s="301"/>
      <c r="AB698" s="301"/>
      <c r="AC698" s="301"/>
      <c r="AD698" s="301"/>
      <c r="AE698" s="301"/>
      <c r="AF698" s="301"/>
      <c r="AG698" s="301"/>
      <c r="AH698" s="301"/>
      <c r="AI698" s="301"/>
      <c r="AJ698" s="301"/>
      <c r="AK698" s="301"/>
    </row>
    <row r="699" spans="1:37" ht="12.75" customHeight="1">
      <c r="A699" s="301"/>
      <c r="B699" s="301"/>
      <c r="C699" s="301"/>
      <c r="D699" s="301"/>
      <c r="E699" s="301"/>
      <c r="F699" s="426"/>
      <c r="G699" s="426"/>
      <c r="H699" s="301"/>
      <c r="I699" s="301"/>
      <c r="J699" s="301"/>
      <c r="K699" s="301"/>
      <c r="L699" s="301"/>
      <c r="M699" s="301"/>
      <c r="N699" s="301"/>
      <c r="O699" s="301"/>
      <c r="P699" s="301"/>
      <c r="Q699" s="301"/>
      <c r="R699" s="301"/>
      <c r="S699" s="301"/>
      <c r="T699" s="301"/>
      <c r="U699" s="301"/>
      <c r="V699" s="301"/>
      <c r="W699" s="301"/>
      <c r="X699" s="301"/>
      <c r="Y699" s="301"/>
      <c r="Z699" s="301"/>
      <c r="AA699" s="301"/>
      <c r="AB699" s="301"/>
      <c r="AC699" s="301"/>
      <c r="AD699" s="301"/>
      <c r="AE699" s="301"/>
      <c r="AF699" s="301"/>
      <c r="AG699" s="301"/>
      <c r="AH699" s="301"/>
      <c r="AI699" s="301"/>
      <c r="AJ699" s="301"/>
      <c r="AK699" s="301"/>
    </row>
    <row r="700" spans="1:37" ht="12.75" customHeight="1">
      <c r="A700" s="301"/>
      <c r="B700" s="301"/>
      <c r="C700" s="301"/>
      <c r="D700" s="301"/>
      <c r="E700" s="301"/>
      <c r="F700" s="426"/>
      <c r="G700" s="426"/>
      <c r="H700" s="301"/>
      <c r="I700" s="301"/>
      <c r="J700" s="301"/>
      <c r="K700" s="301"/>
      <c r="L700" s="301"/>
      <c r="M700" s="301"/>
      <c r="N700" s="301"/>
      <c r="O700" s="301"/>
      <c r="P700" s="301"/>
      <c r="Q700" s="301"/>
      <c r="R700" s="301"/>
      <c r="S700" s="301"/>
      <c r="T700" s="301"/>
      <c r="U700" s="301"/>
      <c r="V700" s="301"/>
      <c r="W700" s="301"/>
      <c r="X700" s="301"/>
      <c r="Y700" s="301"/>
      <c r="Z700" s="301"/>
      <c r="AA700" s="301"/>
      <c r="AB700" s="301"/>
      <c r="AC700" s="301"/>
      <c r="AD700" s="301"/>
      <c r="AE700" s="301"/>
      <c r="AF700" s="301"/>
      <c r="AG700" s="301"/>
      <c r="AH700" s="301"/>
      <c r="AI700" s="301"/>
      <c r="AJ700" s="301"/>
      <c r="AK700" s="301"/>
    </row>
    <row r="701" spans="1:37" ht="12.75" customHeight="1">
      <c r="A701" s="301"/>
      <c r="B701" s="301"/>
      <c r="C701" s="301"/>
      <c r="D701" s="301"/>
      <c r="E701" s="301"/>
      <c r="F701" s="426"/>
      <c r="G701" s="426"/>
      <c r="H701" s="301"/>
      <c r="I701" s="301"/>
      <c r="J701" s="301"/>
      <c r="K701" s="301"/>
      <c r="L701" s="301"/>
      <c r="M701" s="301"/>
      <c r="N701" s="301"/>
      <c r="O701" s="301"/>
      <c r="P701" s="301"/>
      <c r="Q701" s="301"/>
      <c r="R701" s="301"/>
      <c r="S701" s="301"/>
      <c r="T701" s="301"/>
      <c r="U701" s="301"/>
      <c r="V701" s="301"/>
      <c r="W701" s="301"/>
      <c r="X701" s="301"/>
      <c r="Y701" s="301"/>
      <c r="Z701" s="301"/>
      <c r="AA701" s="301"/>
      <c r="AB701" s="301"/>
      <c r="AC701" s="301"/>
      <c r="AD701" s="301"/>
      <c r="AE701" s="301"/>
      <c r="AF701" s="301"/>
      <c r="AG701" s="301"/>
      <c r="AH701" s="301"/>
      <c r="AI701" s="301"/>
      <c r="AJ701" s="301"/>
      <c r="AK701" s="301"/>
    </row>
    <row r="702" spans="1:37" ht="12.75" customHeight="1">
      <c r="A702" s="301"/>
      <c r="B702" s="301"/>
      <c r="C702" s="301"/>
      <c r="D702" s="301"/>
      <c r="E702" s="301"/>
      <c r="F702" s="426"/>
      <c r="G702" s="426"/>
      <c r="H702" s="301"/>
      <c r="I702" s="301"/>
      <c r="J702" s="301"/>
      <c r="K702" s="301"/>
      <c r="L702" s="301"/>
      <c r="M702" s="301"/>
      <c r="N702" s="301"/>
      <c r="O702" s="301"/>
      <c r="P702" s="301"/>
      <c r="Q702" s="301"/>
      <c r="R702" s="301"/>
      <c r="S702" s="301"/>
      <c r="T702" s="301"/>
      <c r="U702" s="301"/>
      <c r="V702" s="301"/>
      <c r="W702" s="301"/>
      <c r="X702" s="301"/>
      <c r="Y702" s="301"/>
      <c r="Z702" s="301"/>
      <c r="AA702" s="301"/>
      <c r="AB702" s="301"/>
      <c r="AC702" s="301"/>
      <c r="AD702" s="301"/>
      <c r="AE702" s="301"/>
      <c r="AF702" s="301"/>
      <c r="AG702" s="301"/>
      <c r="AH702" s="301"/>
      <c r="AI702" s="301"/>
      <c r="AJ702" s="301"/>
      <c r="AK702" s="301"/>
    </row>
    <row r="703" spans="1:37" ht="12.75" customHeight="1">
      <c r="A703" s="301"/>
      <c r="B703" s="301"/>
      <c r="C703" s="301"/>
      <c r="D703" s="301"/>
      <c r="E703" s="301"/>
      <c r="F703" s="426"/>
      <c r="G703" s="426"/>
      <c r="H703" s="301"/>
      <c r="I703" s="301"/>
      <c r="J703" s="301"/>
      <c r="K703" s="301"/>
      <c r="L703" s="301"/>
      <c r="M703" s="301"/>
      <c r="N703" s="301"/>
      <c r="O703" s="301"/>
      <c r="P703" s="301"/>
      <c r="Q703" s="301"/>
      <c r="R703" s="301"/>
      <c r="S703" s="301"/>
      <c r="T703" s="301"/>
      <c r="U703" s="301"/>
      <c r="V703" s="301"/>
      <c r="W703" s="301"/>
      <c r="X703" s="301"/>
      <c r="Y703" s="301"/>
      <c r="Z703" s="301"/>
      <c r="AA703" s="301"/>
      <c r="AB703" s="301"/>
      <c r="AC703" s="301"/>
      <c r="AD703" s="301"/>
      <c r="AE703" s="301"/>
      <c r="AF703" s="301"/>
      <c r="AG703" s="301"/>
      <c r="AH703" s="301"/>
      <c r="AI703" s="301"/>
      <c r="AJ703" s="301"/>
      <c r="AK703" s="301"/>
    </row>
    <row r="704" spans="1:37" ht="12.75" customHeight="1">
      <c r="A704" s="301"/>
      <c r="B704" s="301"/>
      <c r="C704" s="301"/>
      <c r="D704" s="301"/>
      <c r="E704" s="301"/>
      <c r="F704" s="426"/>
      <c r="G704" s="426"/>
      <c r="H704" s="301"/>
      <c r="I704" s="301"/>
      <c r="J704" s="301"/>
      <c r="K704" s="301"/>
      <c r="L704" s="301"/>
      <c r="M704" s="301"/>
      <c r="N704" s="301"/>
      <c r="O704" s="301"/>
      <c r="P704" s="301"/>
      <c r="Q704" s="301"/>
      <c r="R704" s="301"/>
      <c r="S704" s="301"/>
      <c r="T704" s="301"/>
      <c r="U704" s="301"/>
      <c r="V704" s="301"/>
      <c r="W704" s="301"/>
      <c r="X704" s="301"/>
      <c r="Y704" s="301"/>
      <c r="Z704" s="301"/>
      <c r="AA704" s="301"/>
      <c r="AB704" s="301"/>
      <c r="AC704" s="301"/>
      <c r="AD704" s="301"/>
      <c r="AE704" s="301"/>
      <c r="AF704" s="301"/>
      <c r="AG704" s="301"/>
      <c r="AH704" s="301"/>
      <c r="AI704" s="301"/>
      <c r="AJ704" s="301"/>
      <c r="AK704" s="301"/>
    </row>
    <row r="705" spans="1:37" ht="12.75" customHeight="1">
      <c r="A705" s="301"/>
      <c r="B705" s="301"/>
      <c r="C705" s="301"/>
      <c r="D705" s="301"/>
      <c r="E705" s="301"/>
      <c r="F705" s="426"/>
      <c r="G705" s="426"/>
      <c r="H705" s="301"/>
      <c r="I705" s="301"/>
      <c r="J705" s="301"/>
      <c r="K705" s="301"/>
      <c r="L705" s="301"/>
      <c r="M705" s="301"/>
      <c r="N705" s="301"/>
      <c r="O705" s="301"/>
      <c r="P705" s="301"/>
      <c r="Q705" s="301"/>
      <c r="R705" s="301"/>
      <c r="S705" s="301"/>
      <c r="T705" s="301"/>
      <c r="U705" s="301"/>
      <c r="V705" s="301"/>
      <c r="W705" s="301"/>
      <c r="X705" s="301"/>
      <c r="Y705" s="301"/>
      <c r="Z705" s="301"/>
      <c r="AA705" s="301"/>
      <c r="AB705" s="301"/>
      <c r="AC705" s="301"/>
      <c r="AD705" s="301"/>
      <c r="AE705" s="301"/>
      <c r="AF705" s="301"/>
      <c r="AG705" s="301"/>
      <c r="AH705" s="301"/>
      <c r="AI705" s="301"/>
      <c r="AJ705" s="301"/>
      <c r="AK705" s="301"/>
    </row>
    <row r="706" spans="1:37" ht="12.75" customHeight="1">
      <c r="A706" s="301"/>
      <c r="B706" s="301"/>
      <c r="C706" s="301"/>
      <c r="D706" s="301"/>
      <c r="E706" s="301"/>
      <c r="F706" s="426"/>
      <c r="G706" s="426"/>
      <c r="H706" s="301"/>
      <c r="I706" s="301"/>
      <c r="J706" s="301"/>
      <c r="K706" s="301"/>
      <c r="L706" s="301"/>
      <c r="M706" s="301"/>
      <c r="N706" s="301"/>
      <c r="O706" s="301"/>
      <c r="P706" s="301"/>
      <c r="Q706" s="301"/>
      <c r="R706" s="301"/>
      <c r="S706" s="301"/>
      <c r="T706" s="301"/>
      <c r="U706" s="301"/>
      <c r="V706" s="301"/>
      <c r="W706" s="301"/>
      <c r="X706" s="301"/>
      <c r="Y706" s="301"/>
      <c r="Z706" s="301"/>
      <c r="AA706" s="301"/>
      <c r="AB706" s="301"/>
      <c r="AC706" s="301"/>
      <c r="AD706" s="301"/>
      <c r="AE706" s="301"/>
      <c r="AF706" s="301"/>
      <c r="AG706" s="301"/>
      <c r="AH706" s="301"/>
      <c r="AI706" s="301"/>
      <c r="AJ706" s="301"/>
      <c r="AK706" s="301"/>
    </row>
    <row r="707" spans="1:37" ht="12.75" customHeight="1">
      <c r="A707" s="301"/>
      <c r="B707" s="301"/>
      <c r="C707" s="301"/>
      <c r="D707" s="301"/>
      <c r="E707" s="301"/>
      <c r="F707" s="426"/>
      <c r="G707" s="426"/>
      <c r="H707" s="301"/>
      <c r="I707" s="301"/>
      <c r="J707" s="301"/>
      <c r="K707" s="301"/>
      <c r="L707" s="301"/>
      <c r="M707" s="301"/>
      <c r="N707" s="301"/>
      <c r="O707" s="301"/>
      <c r="P707" s="301"/>
      <c r="Q707" s="301"/>
      <c r="R707" s="301"/>
      <c r="S707" s="301"/>
      <c r="T707" s="301"/>
      <c r="U707" s="301"/>
      <c r="V707" s="301"/>
      <c r="W707" s="301"/>
      <c r="X707" s="301"/>
      <c r="Y707" s="301"/>
      <c r="Z707" s="301"/>
      <c r="AA707" s="301"/>
      <c r="AB707" s="301"/>
      <c r="AC707" s="301"/>
      <c r="AD707" s="301"/>
      <c r="AE707" s="301"/>
      <c r="AF707" s="301"/>
      <c r="AG707" s="301"/>
      <c r="AH707" s="301"/>
      <c r="AI707" s="301"/>
      <c r="AJ707" s="301"/>
      <c r="AK707" s="301"/>
    </row>
    <row r="708" spans="1:37" ht="12.75" customHeight="1">
      <c r="A708" s="301"/>
      <c r="B708" s="301"/>
      <c r="C708" s="301"/>
      <c r="D708" s="301"/>
      <c r="E708" s="301"/>
      <c r="F708" s="426"/>
      <c r="G708" s="426"/>
      <c r="H708" s="301"/>
      <c r="I708" s="301"/>
      <c r="J708" s="301"/>
      <c r="K708" s="301"/>
      <c r="L708" s="301"/>
      <c r="M708" s="301"/>
      <c r="N708" s="301"/>
      <c r="O708" s="301"/>
      <c r="P708" s="301"/>
      <c r="Q708" s="301"/>
      <c r="R708" s="301"/>
      <c r="S708" s="301"/>
      <c r="T708" s="301"/>
      <c r="U708" s="301"/>
      <c r="V708" s="301"/>
      <c r="W708" s="301"/>
      <c r="X708" s="301"/>
      <c r="Y708" s="301"/>
      <c r="Z708" s="301"/>
      <c r="AA708" s="301"/>
      <c r="AB708" s="301"/>
      <c r="AC708" s="301"/>
      <c r="AD708" s="301"/>
      <c r="AE708" s="301"/>
      <c r="AF708" s="301"/>
      <c r="AG708" s="301"/>
      <c r="AH708" s="301"/>
      <c r="AI708" s="301"/>
      <c r="AJ708" s="301"/>
      <c r="AK708" s="301"/>
    </row>
    <row r="709" spans="1:37" ht="12.75" customHeight="1">
      <c r="A709" s="301"/>
      <c r="B709" s="301"/>
      <c r="C709" s="301"/>
      <c r="D709" s="301"/>
      <c r="E709" s="301"/>
      <c r="F709" s="426"/>
      <c r="G709" s="426"/>
      <c r="H709" s="301"/>
      <c r="I709" s="301"/>
      <c r="J709" s="301"/>
      <c r="K709" s="301"/>
      <c r="L709" s="301"/>
      <c r="M709" s="301"/>
      <c r="N709" s="301"/>
      <c r="O709" s="301"/>
      <c r="P709" s="301"/>
      <c r="Q709" s="301"/>
      <c r="R709" s="301"/>
      <c r="S709" s="301"/>
      <c r="T709" s="301"/>
      <c r="U709" s="301"/>
      <c r="V709" s="301"/>
      <c r="W709" s="301"/>
      <c r="X709" s="301"/>
      <c r="Y709" s="301"/>
      <c r="Z709" s="301"/>
      <c r="AA709" s="301"/>
      <c r="AB709" s="301"/>
      <c r="AC709" s="301"/>
      <c r="AD709" s="301"/>
      <c r="AE709" s="301"/>
      <c r="AF709" s="301"/>
      <c r="AG709" s="301"/>
      <c r="AH709" s="301"/>
      <c r="AI709" s="301"/>
      <c r="AJ709" s="301"/>
      <c r="AK709" s="301"/>
    </row>
    <row r="710" spans="1:37" ht="12.75" customHeight="1">
      <c r="A710" s="301"/>
      <c r="B710" s="301"/>
      <c r="C710" s="301"/>
      <c r="D710" s="301"/>
      <c r="E710" s="301"/>
      <c r="F710" s="426"/>
      <c r="G710" s="426"/>
      <c r="H710" s="301"/>
      <c r="I710" s="301"/>
      <c r="J710" s="301"/>
      <c r="K710" s="301"/>
      <c r="L710" s="301"/>
      <c r="M710" s="301"/>
      <c r="N710" s="301"/>
      <c r="O710" s="301"/>
      <c r="P710" s="301"/>
      <c r="Q710" s="301"/>
      <c r="R710" s="301"/>
      <c r="S710" s="301"/>
      <c r="T710" s="301"/>
      <c r="U710" s="301"/>
      <c r="V710" s="301"/>
      <c r="W710" s="301"/>
      <c r="X710" s="301"/>
      <c r="Y710" s="301"/>
      <c r="Z710" s="301"/>
      <c r="AA710" s="301"/>
      <c r="AB710" s="301"/>
      <c r="AC710" s="301"/>
      <c r="AD710" s="301"/>
      <c r="AE710" s="301"/>
      <c r="AF710" s="301"/>
      <c r="AG710" s="301"/>
      <c r="AH710" s="301"/>
      <c r="AI710" s="301"/>
      <c r="AJ710" s="301"/>
      <c r="AK710" s="301"/>
    </row>
    <row r="711" spans="1:37" ht="12.75" customHeight="1">
      <c r="A711" s="301"/>
      <c r="B711" s="301"/>
      <c r="C711" s="301"/>
      <c r="D711" s="301"/>
      <c r="E711" s="301"/>
      <c r="F711" s="426"/>
      <c r="G711" s="426"/>
      <c r="H711" s="301"/>
      <c r="I711" s="301"/>
      <c r="J711" s="301"/>
      <c r="K711" s="301"/>
      <c r="L711" s="301"/>
      <c r="M711" s="301"/>
      <c r="N711" s="301"/>
      <c r="O711" s="301"/>
      <c r="P711" s="301"/>
      <c r="Q711" s="301"/>
      <c r="R711" s="301"/>
      <c r="S711" s="301"/>
      <c r="T711" s="301"/>
      <c r="U711" s="301"/>
      <c r="V711" s="301"/>
      <c r="W711" s="301"/>
      <c r="X711" s="301"/>
      <c r="Y711" s="301"/>
      <c r="Z711" s="301"/>
      <c r="AA711" s="301"/>
      <c r="AB711" s="301"/>
      <c r="AC711" s="301"/>
      <c r="AD711" s="301"/>
      <c r="AE711" s="301"/>
      <c r="AF711" s="301"/>
      <c r="AG711" s="301"/>
      <c r="AH711" s="301"/>
      <c r="AI711" s="301"/>
      <c r="AJ711" s="301"/>
      <c r="AK711" s="301"/>
    </row>
    <row r="712" spans="1:37" ht="12.75" customHeight="1">
      <c r="A712" s="301"/>
      <c r="B712" s="301"/>
      <c r="C712" s="301"/>
      <c r="D712" s="301"/>
      <c r="E712" s="301"/>
      <c r="F712" s="426"/>
      <c r="G712" s="426"/>
      <c r="H712" s="301"/>
      <c r="I712" s="301"/>
      <c r="J712" s="301"/>
      <c r="K712" s="301"/>
      <c r="L712" s="301"/>
      <c r="M712" s="301"/>
      <c r="N712" s="301"/>
      <c r="O712" s="301"/>
      <c r="P712" s="301"/>
      <c r="Q712" s="301"/>
      <c r="R712" s="301"/>
      <c r="S712" s="301"/>
      <c r="T712" s="301"/>
      <c r="U712" s="301"/>
      <c r="V712" s="301"/>
      <c r="W712" s="301"/>
      <c r="X712" s="301"/>
      <c r="Y712" s="301"/>
      <c r="Z712" s="301"/>
      <c r="AA712" s="301"/>
      <c r="AB712" s="301"/>
      <c r="AC712" s="301"/>
      <c r="AD712" s="301"/>
      <c r="AE712" s="301"/>
      <c r="AF712" s="301"/>
      <c r="AG712" s="301"/>
      <c r="AH712" s="301"/>
      <c r="AI712" s="301"/>
      <c r="AJ712" s="301"/>
      <c r="AK712" s="301"/>
    </row>
    <row r="713" spans="1:37" ht="12.75" customHeight="1">
      <c r="A713" s="301"/>
      <c r="B713" s="301"/>
      <c r="C713" s="301"/>
      <c r="D713" s="301"/>
      <c r="E713" s="301"/>
      <c r="F713" s="426"/>
      <c r="G713" s="426"/>
      <c r="H713" s="301"/>
      <c r="I713" s="301"/>
      <c r="J713" s="301"/>
      <c r="K713" s="301"/>
      <c r="L713" s="301"/>
      <c r="M713" s="301"/>
      <c r="N713" s="301"/>
      <c r="O713" s="301"/>
      <c r="P713" s="301"/>
      <c r="Q713" s="301"/>
      <c r="R713" s="301"/>
      <c r="S713" s="301"/>
      <c r="T713" s="301"/>
      <c r="U713" s="301"/>
      <c r="V713" s="301"/>
      <c r="W713" s="301"/>
      <c r="X713" s="301"/>
      <c r="Y713" s="301"/>
      <c r="Z713" s="301"/>
      <c r="AA713" s="301"/>
      <c r="AB713" s="301"/>
      <c r="AC713" s="301"/>
      <c r="AD713" s="301"/>
      <c r="AE713" s="301"/>
      <c r="AF713" s="301"/>
      <c r="AG713" s="301"/>
      <c r="AH713" s="301"/>
      <c r="AI713" s="301"/>
      <c r="AJ713" s="301"/>
      <c r="AK713" s="301"/>
    </row>
    <row r="714" spans="1:37" ht="12.75" customHeight="1">
      <c r="A714" s="301"/>
      <c r="B714" s="301"/>
      <c r="C714" s="301"/>
      <c r="D714" s="301"/>
      <c r="E714" s="301"/>
      <c r="F714" s="426"/>
      <c r="G714" s="426"/>
      <c r="H714" s="301"/>
      <c r="I714" s="301"/>
      <c r="J714" s="301"/>
      <c r="K714" s="301"/>
      <c r="L714" s="301"/>
      <c r="M714" s="301"/>
      <c r="N714" s="301"/>
      <c r="O714" s="301"/>
      <c r="P714" s="301"/>
      <c r="Q714" s="301"/>
      <c r="R714" s="301"/>
      <c r="S714" s="301"/>
      <c r="T714" s="301"/>
      <c r="U714" s="301"/>
      <c r="V714" s="301"/>
      <c r="W714" s="301"/>
      <c r="X714" s="301"/>
      <c r="Y714" s="301"/>
      <c r="Z714" s="301"/>
      <c r="AA714" s="301"/>
      <c r="AB714" s="301"/>
      <c r="AC714" s="301"/>
      <c r="AD714" s="301"/>
      <c r="AE714" s="301"/>
      <c r="AF714" s="301"/>
      <c r="AG714" s="301"/>
      <c r="AH714" s="301"/>
      <c r="AI714" s="301"/>
      <c r="AJ714" s="301"/>
      <c r="AK714" s="301"/>
    </row>
    <row r="715" spans="1:37" ht="12.75" customHeight="1">
      <c r="A715" s="301"/>
      <c r="B715" s="301"/>
      <c r="C715" s="301"/>
      <c r="D715" s="301"/>
      <c r="E715" s="301"/>
      <c r="F715" s="426"/>
      <c r="G715" s="426"/>
      <c r="H715" s="301"/>
      <c r="I715" s="301"/>
      <c r="J715" s="301"/>
      <c r="K715" s="301"/>
      <c r="L715" s="301"/>
      <c r="M715" s="301"/>
      <c r="N715" s="301"/>
      <c r="O715" s="301"/>
      <c r="P715" s="301"/>
      <c r="Q715" s="301"/>
      <c r="R715" s="301"/>
      <c r="S715" s="301"/>
      <c r="T715" s="301"/>
      <c r="U715" s="301"/>
      <c r="V715" s="301"/>
      <c r="W715" s="301"/>
      <c r="X715" s="301"/>
      <c r="Y715" s="301"/>
      <c r="Z715" s="301"/>
      <c r="AA715" s="301"/>
      <c r="AB715" s="301"/>
      <c r="AC715" s="301"/>
      <c r="AD715" s="301"/>
      <c r="AE715" s="301"/>
      <c r="AF715" s="301"/>
      <c r="AG715" s="301"/>
      <c r="AH715" s="301"/>
      <c r="AI715" s="301"/>
      <c r="AJ715" s="301"/>
      <c r="AK715" s="301"/>
    </row>
    <row r="716" spans="1:37" ht="12.75" customHeight="1">
      <c r="A716" s="301"/>
      <c r="B716" s="301"/>
      <c r="C716" s="301"/>
      <c r="D716" s="301"/>
      <c r="E716" s="301"/>
      <c r="F716" s="426"/>
      <c r="G716" s="426"/>
      <c r="H716" s="301"/>
      <c r="I716" s="301"/>
      <c r="J716" s="301"/>
      <c r="K716" s="301"/>
      <c r="L716" s="301"/>
      <c r="M716" s="301"/>
      <c r="N716" s="301"/>
      <c r="O716" s="301"/>
      <c r="P716" s="301"/>
      <c r="Q716" s="301"/>
      <c r="R716" s="301"/>
      <c r="S716" s="301"/>
      <c r="T716" s="301"/>
      <c r="U716" s="301"/>
      <c r="V716" s="301"/>
      <c r="W716" s="301"/>
      <c r="X716" s="301"/>
      <c r="Y716" s="301"/>
      <c r="Z716" s="301"/>
      <c r="AA716" s="301"/>
      <c r="AB716" s="301"/>
      <c r="AC716" s="301"/>
      <c r="AD716" s="301"/>
      <c r="AE716" s="301"/>
      <c r="AF716" s="301"/>
      <c r="AG716" s="301"/>
      <c r="AH716" s="301"/>
      <c r="AI716" s="301"/>
      <c r="AJ716" s="301"/>
      <c r="AK716" s="301"/>
    </row>
    <row r="717" spans="1:37" ht="12.75" customHeight="1">
      <c r="A717" s="301"/>
      <c r="B717" s="301"/>
      <c r="C717" s="301"/>
      <c r="D717" s="301"/>
      <c r="E717" s="301"/>
      <c r="F717" s="426"/>
      <c r="G717" s="426"/>
      <c r="H717" s="301"/>
      <c r="I717" s="301"/>
      <c r="J717" s="301"/>
      <c r="K717" s="301"/>
      <c r="L717" s="301"/>
      <c r="M717" s="301"/>
      <c r="N717" s="301"/>
      <c r="O717" s="301"/>
      <c r="P717" s="301"/>
      <c r="Q717" s="301"/>
      <c r="R717" s="301"/>
      <c r="S717" s="301"/>
      <c r="T717" s="301"/>
      <c r="U717" s="301"/>
      <c r="V717" s="301"/>
      <c r="W717" s="301"/>
      <c r="X717" s="301"/>
      <c r="Y717" s="301"/>
      <c r="Z717" s="301"/>
      <c r="AA717" s="301"/>
      <c r="AB717" s="301"/>
      <c r="AC717" s="301"/>
      <c r="AD717" s="301"/>
      <c r="AE717" s="301"/>
      <c r="AF717" s="301"/>
      <c r="AG717" s="301"/>
      <c r="AH717" s="301"/>
      <c r="AI717" s="301"/>
      <c r="AJ717" s="301"/>
      <c r="AK717" s="301"/>
    </row>
    <row r="718" spans="1:37" ht="12.75" customHeight="1">
      <c r="A718" s="301"/>
      <c r="B718" s="301"/>
      <c r="C718" s="301"/>
      <c r="D718" s="301"/>
      <c r="E718" s="301"/>
      <c r="F718" s="426"/>
      <c r="G718" s="426"/>
      <c r="H718" s="301"/>
      <c r="I718" s="301"/>
      <c r="J718" s="301"/>
      <c r="K718" s="301"/>
      <c r="L718" s="301"/>
      <c r="M718" s="301"/>
      <c r="N718" s="301"/>
      <c r="O718" s="301"/>
      <c r="P718" s="301"/>
      <c r="Q718" s="301"/>
      <c r="R718" s="301"/>
      <c r="S718" s="301"/>
      <c r="T718" s="301"/>
      <c r="U718" s="301"/>
      <c r="V718" s="301"/>
      <c r="W718" s="301"/>
      <c r="X718" s="301"/>
      <c r="Y718" s="301"/>
      <c r="Z718" s="301"/>
      <c r="AA718" s="301"/>
      <c r="AB718" s="301"/>
      <c r="AC718" s="301"/>
      <c r="AD718" s="301"/>
      <c r="AE718" s="301"/>
      <c r="AF718" s="301"/>
      <c r="AG718" s="301"/>
      <c r="AH718" s="301"/>
      <c r="AI718" s="301"/>
      <c r="AJ718" s="301"/>
      <c r="AK718" s="301"/>
    </row>
    <row r="719" spans="1:37" ht="12.75" customHeight="1">
      <c r="A719" s="301"/>
      <c r="B719" s="301"/>
      <c r="C719" s="301"/>
      <c r="D719" s="301"/>
      <c r="E719" s="301"/>
      <c r="F719" s="426"/>
      <c r="G719" s="426"/>
      <c r="H719" s="301"/>
      <c r="I719" s="301"/>
      <c r="J719" s="301"/>
      <c r="K719" s="301"/>
      <c r="L719" s="301"/>
      <c r="M719" s="301"/>
      <c r="N719" s="301"/>
      <c r="O719" s="301"/>
      <c r="P719" s="301"/>
      <c r="Q719" s="301"/>
      <c r="R719" s="301"/>
      <c r="S719" s="301"/>
      <c r="T719" s="301"/>
      <c r="U719" s="301"/>
      <c r="V719" s="301"/>
      <c r="W719" s="301"/>
      <c r="X719" s="301"/>
      <c r="Y719" s="301"/>
      <c r="Z719" s="301"/>
      <c r="AA719" s="301"/>
      <c r="AB719" s="301"/>
      <c r="AC719" s="301"/>
      <c r="AD719" s="301"/>
      <c r="AE719" s="301"/>
      <c r="AF719" s="301"/>
      <c r="AG719" s="301"/>
      <c r="AH719" s="301"/>
      <c r="AI719" s="301"/>
      <c r="AJ719" s="301"/>
      <c r="AK719" s="301"/>
    </row>
    <row r="720" spans="1:37" ht="12.75" customHeight="1">
      <c r="A720" s="301"/>
      <c r="B720" s="301"/>
      <c r="C720" s="301"/>
      <c r="D720" s="301"/>
      <c r="E720" s="301"/>
      <c r="F720" s="426"/>
      <c r="G720" s="426"/>
      <c r="H720" s="301"/>
      <c r="I720" s="301"/>
      <c r="J720" s="301"/>
      <c r="K720" s="301"/>
      <c r="L720" s="301"/>
      <c r="M720" s="301"/>
      <c r="N720" s="301"/>
      <c r="O720" s="301"/>
      <c r="P720" s="301"/>
      <c r="Q720" s="301"/>
      <c r="R720" s="301"/>
      <c r="S720" s="301"/>
      <c r="T720" s="301"/>
      <c r="U720" s="301"/>
      <c r="V720" s="301"/>
      <c r="W720" s="301"/>
      <c r="X720" s="301"/>
      <c r="Y720" s="301"/>
      <c r="Z720" s="301"/>
      <c r="AA720" s="301"/>
      <c r="AB720" s="301"/>
      <c r="AC720" s="301"/>
      <c r="AD720" s="301"/>
      <c r="AE720" s="301"/>
      <c r="AF720" s="301"/>
      <c r="AG720" s="301"/>
      <c r="AH720" s="301"/>
      <c r="AI720" s="301"/>
      <c r="AJ720" s="301"/>
      <c r="AK720" s="301"/>
    </row>
    <row r="721" spans="1:37" ht="12.75" customHeight="1">
      <c r="A721" s="301"/>
      <c r="B721" s="301"/>
      <c r="C721" s="301"/>
      <c r="D721" s="301"/>
      <c r="E721" s="301"/>
      <c r="F721" s="426"/>
      <c r="G721" s="426"/>
      <c r="H721" s="301"/>
      <c r="I721" s="301"/>
      <c r="J721" s="301"/>
      <c r="K721" s="301"/>
      <c r="L721" s="301"/>
      <c r="M721" s="301"/>
      <c r="N721" s="301"/>
      <c r="O721" s="301"/>
      <c r="P721" s="301"/>
      <c r="Q721" s="301"/>
      <c r="R721" s="301"/>
      <c r="S721" s="301"/>
      <c r="T721" s="301"/>
      <c r="U721" s="301"/>
      <c r="V721" s="301"/>
      <c r="W721" s="301"/>
      <c r="X721" s="301"/>
      <c r="Y721" s="301"/>
      <c r="Z721" s="301"/>
      <c r="AA721" s="301"/>
      <c r="AB721" s="301"/>
      <c r="AC721" s="301"/>
      <c r="AD721" s="301"/>
      <c r="AE721" s="301"/>
      <c r="AF721" s="301"/>
      <c r="AG721" s="301"/>
      <c r="AH721" s="301"/>
      <c r="AI721" s="301"/>
      <c r="AJ721" s="301"/>
      <c r="AK721" s="301"/>
    </row>
    <row r="722" spans="1:37" ht="12.75" customHeight="1">
      <c r="A722" s="301"/>
      <c r="B722" s="301"/>
      <c r="C722" s="301"/>
      <c r="D722" s="301"/>
      <c r="E722" s="301"/>
      <c r="F722" s="426"/>
      <c r="G722" s="426"/>
      <c r="H722" s="301"/>
      <c r="I722" s="301"/>
      <c r="J722" s="301"/>
      <c r="K722" s="301"/>
      <c r="L722" s="301"/>
      <c r="M722" s="301"/>
      <c r="N722" s="301"/>
      <c r="O722" s="301"/>
      <c r="P722" s="301"/>
      <c r="Q722" s="301"/>
      <c r="R722" s="301"/>
      <c r="S722" s="301"/>
      <c r="T722" s="301"/>
      <c r="U722" s="301"/>
      <c r="V722" s="301"/>
      <c r="W722" s="301"/>
      <c r="X722" s="301"/>
      <c r="Y722" s="301"/>
      <c r="Z722" s="301"/>
      <c r="AA722" s="301"/>
      <c r="AB722" s="301"/>
      <c r="AC722" s="301"/>
      <c r="AD722" s="301"/>
      <c r="AE722" s="301"/>
      <c r="AF722" s="301"/>
      <c r="AG722" s="301"/>
      <c r="AH722" s="301"/>
      <c r="AI722" s="301"/>
      <c r="AJ722" s="301"/>
      <c r="AK722" s="301"/>
    </row>
    <row r="723" spans="1:37" ht="12.75" customHeight="1">
      <c r="A723" s="301"/>
      <c r="B723" s="301"/>
      <c r="C723" s="301"/>
      <c r="D723" s="301"/>
      <c r="E723" s="301"/>
      <c r="F723" s="426"/>
      <c r="G723" s="426"/>
      <c r="H723" s="301"/>
      <c r="I723" s="301"/>
      <c r="J723" s="301"/>
      <c r="K723" s="301"/>
      <c r="L723" s="301"/>
      <c r="M723" s="301"/>
      <c r="N723" s="301"/>
      <c r="O723" s="301"/>
      <c r="P723" s="301"/>
      <c r="Q723" s="301"/>
      <c r="R723" s="301"/>
      <c r="S723" s="301"/>
      <c r="T723" s="301"/>
      <c r="U723" s="301"/>
      <c r="V723" s="301"/>
      <c r="W723" s="301"/>
      <c r="X723" s="301"/>
      <c r="Y723" s="301"/>
      <c r="Z723" s="301"/>
      <c r="AA723" s="301"/>
      <c r="AB723" s="301"/>
      <c r="AC723" s="301"/>
      <c r="AD723" s="301"/>
      <c r="AE723" s="301"/>
      <c r="AF723" s="301"/>
      <c r="AG723" s="301"/>
      <c r="AH723" s="301"/>
      <c r="AI723" s="301"/>
      <c r="AJ723" s="301"/>
      <c r="AK723" s="301"/>
    </row>
    <row r="724" spans="1:37" ht="12.75" customHeight="1">
      <c r="A724" s="301"/>
      <c r="B724" s="301"/>
      <c r="C724" s="301"/>
      <c r="D724" s="301"/>
      <c r="E724" s="301"/>
      <c r="F724" s="426"/>
      <c r="G724" s="426"/>
      <c r="H724" s="301"/>
      <c r="I724" s="301"/>
      <c r="J724" s="301"/>
      <c r="K724" s="301"/>
      <c r="L724" s="301"/>
      <c r="M724" s="301"/>
      <c r="N724" s="301"/>
      <c r="O724" s="301"/>
      <c r="P724" s="301"/>
      <c r="Q724" s="301"/>
      <c r="R724" s="301"/>
      <c r="S724" s="301"/>
      <c r="T724" s="301"/>
      <c r="U724" s="301"/>
      <c r="V724" s="301"/>
      <c r="W724" s="301"/>
      <c r="X724" s="301"/>
      <c r="Y724" s="301"/>
      <c r="Z724" s="301"/>
      <c r="AA724" s="301"/>
      <c r="AB724" s="301"/>
      <c r="AC724" s="301"/>
      <c r="AD724" s="301"/>
      <c r="AE724" s="301"/>
      <c r="AF724" s="301"/>
      <c r="AG724" s="301"/>
      <c r="AH724" s="301"/>
      <c r="AI724" s="301"/>
      <c r="AJ724" s="301"/>
      <c r="AK724" s="301"/>
    </row>
    <row r="725" spans="1:37" ht="12.75" customHeight="1">
      <c r="A725" s="301"/>
      <c r="B725" s="301"/>
      <c r="C725" s="301"/>
      <c r="D725" s="301"/>
      <c r="E725" s="301"/>
      <c r="F725" s="426"/>
      <c r="G725" s="426"/>
      <c r="H725" s="301"/>
      <c r="I725" s="301"/>
      <c r="J725" s="301"/>
      <c r="K725" s="301"/>
      <c r="L725" s="301"/>
      <c r="M725" s="301"/>
      <c r="N725" s="301"/>
      <c r="O725" s="301"/>
      <c r="P725" s="301"/>
      <c r="Q725" s="301"/>
      <c r="R725" s="301"/>
      <c r="S725" s="301"/>
      <c r="T725" s="301"/>
      <c r="U725" s="301"/>
      <c r="V725" s="301"/>
      <c r="W725" s="301"/>
      <c r="X725" s="301"/>
      <c r="Y725" s="301"/>
      <c r="Z725" s="301"/>
      <c r="AA725" s="301"/>
      <c r="AB725" s="301"/>
      <c r="AC725" s="301"/>
      <c r="AD725" s="301"/>
      <c r="AE725" s="301"/>
      <c r="AF725" s="301"/>
      <c r="AG725" s="301"/>
      <c r="AH725" s="301"/>
      <c r="AI725" s="301"/>
      <c r="AJ725" s="301"/>
      <c r="AK725" s="301"/>
    </row>
    <row r="726" spans="1:37" ht="12.75" customHeight="1">
      <c r="A726" s="301"/>
      <c r="B726" s="301"/>
      <c r="C726" s="301"/>
      <c r="D726" s="301"/>
      <c r="E726" s="301"/>
      <c r="F726" s="426"/>
      <c r="G726" s="426"/>
      <c r="H726" s="301"/>
      <c r="I726" s="301"/>
      <c r="J726" s="301"/>
      <c r="K726" s="301"/>
      <c r="L726" s="301"/>
      <c r="M726" s="301"/>
      <c r="N726" s="301"/>
      <c r="O726" s="301"/>
      <c r="P726" s="301"/>
      <c r="Q726" s="301"/>
      <c r="R726" s="301"/>
      <c r="S726" s="301"/>
      <c r="T726" s="301"/>
      <c r="U726" s="301"/>
      <c r="V726" s="301"/>
      <c r="W726" s="301"/>
      <c r="X726" s="301"/>
      <c r="Y726" s="301"/>
      <c r="Z726" s="301"/>
      <c r="AA726" s="301"/>
      <c r="AB726" s="301"/>
      <c r="AC726" s="301"/>
      <c r="AD726" s="301"/>
      <c r="AE726" s="301"/>
      <c r="AF726" s="301"/>
      <c r="AG726" s="301"/>
      <c r="AH726" s="301"/>
      <c r="AI726" s="301"/>
      <c r="AJ726" s="301"/>
      <c r="AK726" s="301"/>
    </row>
    <row r="727" spans="1:37" ht="12.75" customHeight="1">
      <c r="A727" s="301"/>
      <c r="B727" s="301"/>
      <c r="C727" s="301"/>
      <c r="D727" s="301"/>
      <c r="E727" s="301"/>
      <c r="F727" s="426"/>
      <c r="G727" s="426"/>
      <c r="H727" s="301"/>
      <c r="I727" s="301"/>
      <c r="J727" s="301"/>
      <c r="K727" s="301"/>
      <c r="L727" s="301"/>
      <c r="M727" s="301"/>
      <c r="N727" s="301"/>
      <c r="O727" s="301"/>
      <c r="P727" s="301"/>
      <c r="Q727" s="301"/>
      <c r="R727" s="301"/>
      <c r="S727" s="301"/>
      <c r="T727" s="301"/>
      <c r="U727" s="301"/>
      <c r="V727" s="301"/>
      <c r="W727" s="301"/>
      <c r="X727" s="301"/>
      <c r="Y727" s="301"/>
      <c r="Z727" s="301"/>
      <c r="AA727" s="301"/>
      <c r="AB727" s="301"/>
      <c r="AC727" s="301"/>
      <c r="AD727" s="301"/>
      <c r="AE727" s="301"/>
      <c r="AF727" s="301"/>
      <c r="AG727" s="301"/>
      <c r="AH727" s="301"/>
      <c r="AI727" s="301"/>
      <c r="AJ727" s="301"/>
      <c r="AK727" s="301"/>
    </row>
    <row r="728" spans="1:37" ht="12.75" customHeight="1">
      <c r="A728" s="301"/>
      <c r="B728" s="301"/>
      <c r="C728" s="301"/>
      <c r="D728" s="301"/>
      <c r="E728" s="301"/>
      <c r="F728" s="426"/>
      <c r="G728" s="426"/>
      <c r="H728" s="301"/>
      <c r="I728" s="301"/>
      <c r="J728" s="301"/>
      <c r="K728" s="301"/>
      <c r="L728" s="301"/>
      <c r="M728" s="301"/>
      <c r="N728" s="301"/>
      <c r="O728" s="301"/>
      <c r="P728" s="301"/>
      <c r="Q728" s="301"/>
      <c r="R728" s="301"/>
      <c r="S728" s="301"/>
      <c r="T728" s="301"/>
      <c r="U728" s="301"/>
      <c r="V728" s="301"/>
      <c r="W728" s="301"/>
      <c r="X728" s="301"/>
      <c r="Y728" s="301"/>
      <c r="Z728" s="301"/>
      <c r="AA728" s="301"/>
      <c r="AB728" s="301"/>
      <c r="AC728" s="301"/>
      <c r="AD728" s="301"/>
      <c r="AE728" s="301"/>
      <c r="AF728" s="301"/>
      <c r="AG728" s="301"/>
      <c r="AH728" s="301"/>
      <c r="AI728" s="301"/>
      <c r="AJ728" s="301"/>
      <c r="AK728" s="301"/>
    </row>
    <row r="729" spans="1:37" ht="12.75" customHeight="1">
      <c r="A729" s="301"/>
      <c r="B729" s="301"/>
      <c r="C729" s="301"/>
      <c r="D729" s="301"/>
      <c r="E729" s="301"/>
      <c r="F729" s="426"/>
      <c r="G729" s="426"/>
      <c r="H729" s="301"/>
      <c r="I729" s="301"/>
      <c r="J729" s="301"/>
      <c r="K729" s="301"/>
      <c r="L729" s="301"/>
      <c r="M729" s="301"/>
      <c r="N729" s="301"/>
      <c r="O729" s="301"/>
      <c r="P729" s="301"/>
      <c r="Q729" s="301"/>
      <c r="R729" s="301"/>
      <c r="S729" s="301"/>
      <c r="T729" s="301"/>
      <c r="U729" s="301"/>
      <c r="V729" s="301"/>
      <c r="W729" s="301"/>
      <c r="X729" s="301"/>
      <c r="Y729" s="301"/>
      <c r="Z729" s="301"/>
      <c r="AA729" s="301"/>
      <c r="AB729" s="301"/>
      <c r="AC729" s="301"/>
      <c r="AD729" s="301"/>
      <c r="AE729" s="301"/>
      <c r="AF729" s="301"/>
      <c r="AG729" s="301"/>
      <c r="AH729" s="301"/>
      <c r="AI729" s="301"/>
      <c r="AJ729" s="301"/>
      <c r="AK729" s="301"/>
    </row>
    <row r="730" spans="1:37" ht="12.75" customHeight="1">
      <c r="A730" s="301"/>
      <c r="B730" s="301"/>
      <c r="C730" s="301"/>
      <c r="D730" s="301"/>
      <c r="E730" s="301"/>
      <c r="F730" s="426"/>
      <c r="G730" s="426"/>
      <c r="H730" s="301"/>
      <c r="I730" s="301"/>
      <c r="J730" s="301"/>
      <c r="K730" s="301"/>
      <c r="L730" s="301"/>
      <c r="M730" s="301"/>
      <c r="N730" s="301"/>
      <c r="O730" s="301"/>
      <c r="P730" s="301"/>
      <c r="Q730" s="301"/>
      <c r="R730" s="301"/>
      <c r="S730" s="301"/>
      <c r="T730" s="301"/>
      <c r="U730" s="301"/>
      <c r="V730" s="301"/>
      <c r="W730" s="301"/>
      <c r="X730" s="301"/>
      <c r="Y730" s="301"/>
      <c r="Z730" s="301"/>
      <c r="AA730" s="301"/>
      <c r="AB730" s="301"/>
      <c r="AC730" s="301"/>
      <c r="AD730" s="301"/>
      <c r="AE730" s="301"/>
      <c r="AF730" s="301"/>
      <c r="AG730" s="301"/>
      <c r="AH730" s="301"/>
      <c r="AI730" s="301"/>
      <c r="AJ730" s="301"/>
      <c r="AK730" s="301"/>
    </row>
    <row r="731" spans="1:37" ht="12.75" customHeight="1">
      <c r="A731" s="301"/>
      <c r="B731" s="301"/>
      <c r="C731" s="301"/>
      <c r="D731" s="301"/>
      <c r="E731" s="301"/>
      <c r="F731" s="426"/>
      <c r="G731" s="426"/>
      <c r="H731" s="301"/>
      <c r="I731" s="301"/>
      <c r="J731" s="301"/>
      <c r="K731" s="301"/>
      <c r="L731" s="301"/>
      <c r="M731" s="301"/>
      <c r="N731" s="301"/>
      <c r="O731" s="301"/>
      <c r="P731" s="301"/>
      <c r="Q731" s="301"/>
      <c r="R731" s="301"/>
      <c r="S731" s="301"/>
      <c r="T731" s="301"/>
      <c r="U731" s="301"/>
      <c r="V731" s="301"/>
      <c r="W731" s="301"/>
      <c r="X731" s="301"/>
      <c r="Y731" s="301"/>
      <c r="Z731" s="301"/>
      <c r="AA731" s="301"/>
      <c r="AB731" s="301"/>
      <c r="AC731" s="301"/>
      <c r="AD731" s="301"/>
      <c r="AE731" s="301"/>
      <c r="AF731" s="301"/>
      <c r="AG731" s="301"/>
      <c r="AH731" s="301"/>
      <c r="AI731" s="301"/>
      <c r="AJ731" s="301"/>
      <c r="AK731" s="301"/>
    </row>
    <row r="732" spans="1:37" ht="12.75" customHeight="1">
      <c r="A732" s="301"/>
      <c r="B732" s="301"/>
      <c r="C732" s="301"/>
      <c r="D732" s="301"/>
      <c r="E732" s="301"/>
      <c r="F732" s="426"/>
      <c r="G732" s="426"/>
      <c r="H732" s="301"/>
      <c r="I732" s="301"/>
      <c r="J732" s="301"/>
      <c r="K732" s="301"/>
      <c r="L732" s="301"/>
      <c r="M732" s="301"/>
      <c r="N732" s="301"/>
      <c r="O732" s="301"/>
      <c r="P732" s="301"/>
      <c r="Q732" s="301"/>
      <c r="R732" s="301"/>
      <c r="S732" s="301"/>
      <c r="T732" s="301"/>
      <c r="U732" s="301"/>
      <c r="V732" s="301"/>
      <c r="W732" s="301"/>
      <c r="X732" s="301"/>
      <c r="Y732" s="301"/>
      <c r="Z732" s="301"/>
      <c r="AA732" s="301"/>
      <c r="AB732" s="301"/>
      <c r="AC732" s="301"/>
      <c r="AD732" s="301"/>
      <c r="AE732" s="301"/>
      <c r="AF732" s="301"/>
      <c r="AG732" s="301"/>
      <c r="AH732" s="301"/>
      <c r="AI732" s="301"/>
      <c r="AJ732" s="301"/>
      <c r="AK732" s="301"/>
    </row>
    <row r="733" spans="1:37" ht="12.75" customHeight="1">
      <c r="A733" s="301"/>
      <c r="B733" s="301"/>
      <c r="C733" s="301"/>
      <c r="D733" s="301"/>
      <c r="E733" s="301"/>
      <c r="F733" s="426"/>
      <c r="G733" s="426"/>
      <c r="H733" s="301"/>
      <c r="I733" s="301"/>
      <c r="J733" s="301"/>
      <c r="K733" s="301"/>
      <c r="L733" s="301"/>
      <c r="M733" s="301"/>
      <c r="N733" s="301"/>
      <c r="O733" s="301"/>
      <c r="P733" s="301"/>
      <c r="Q733" s="301"/>
      <c r="R733" s="301"/>
      <c r="S733" s="301"/>
      <c r="T733" s="301"/>
      <c r="U733" s="301"/>
      <c r="V733" s="301"/>
      <c r="W733" s="301"/>
      <c r="X733" s="301"/>
      <c r="Y733" s="301"/>
      <c r="Z733" s="301"/>
      <c r="AA733" s="301"/>
      <c r="AB733" s="301"/>
      <c r="AC733" s="301"/>
      <c r="AD733" s="301"/>
      <c r="AE733" s="301"/>
      <c r="AF733" s="301"/>
      <c r="AG733" s="301"/>
      <c r="AH733" s="301"/>
      <c r="AI733" s="301"/>
      <c r="AJ733" s="301"/>
      <c r="AK733" s="301"/>
    </row>
    <row r="734" spans="1:37" ht="12.75" customHeight="1">
      <c r="A734" s="301"/>
      <c r="B734" s="301"/>
      <c r="C734" s="301"/>
      <c r="D734" s="301"/>
      <c r="E734" s="301"/>
      <c r="F734" s="426"/>
      <c r="G734" s="426"/>
      <c r="H734" s="301"/>
      <c r="I734" s="301"/>
      <c r="J734" s="301"/>
      <c r="K734" s="301"/>
      <c r="L734" s="301"/>
      <c r="M734" s="301"/>
      <c r="N734" s="301"/>
      <c r="O734" s="301"/>
      <c r="P734" s="301"/>
      <c r="Q734" s="301"/>
      <c r="R734" s="301"/>
      <c r="S734" s="301"/>
      <c r="T734" s="301"/>
      <c r="U734" s="301"/>
      <c r="V734" s="301"/>
      <c r="W734" s="301"/>
      <c r="X734" s="301"/>
      <c r="Y734" s="301"/>
      <c r="Z734" s="301"/>
      <c r="AA734" s="301"/>
      <c r="AB734" s="301"/>
      <c r="AC734" s="301"/>
      <c r="AD734" s="301"/>
      <c r="AE734" s="301"/>
      <c r="AF734" s="301"/>
      <c r="AG734" s="301"/>
      <c r="AH734" s="301"/>
      <c r="AI734" s="301"/>
      <c r="AJ734" s="301"/>
      <c r="AK734" s="301"/>
    </row>
    <row r="735" spans="1:37" ht="12.75" customHeight="1">
      <c r="A735" s="301"/>
      <c r="B735" s="301"/>
      <c r="C735" s="301"/>
      <c r="D735" s="301"/>
      <c r="E735" s="301"/>
      <c r="F735" s="426"/>
      <c r="G735" s="426"/>
      <c r="H735" s="301"/>
      <c r="I735" s="301"/>
      <c r="J735" s="301"/>
      <c r="K735" s="301"/>
      <c r="L735" s="301"/>
      <c r="M735" s="301"/>
      <c r="N735" s="301"/>
      <c r="O735" s="301"/>
      <c r="P735" s="301"/>
      <c r="Q735" s="301"/>
      <c r="R735" s="301"/>
      <c r="S735" s="301"/>
      <c r="T735" s="301"/>
      <c r="U735" s="301"/>
      <c r="V735" s="301"/>
      <c r="W735" s="301"/>
      <c r="X735" s="301"/>
      <c r="Y735" s="301"/>
      <c r="Z735" s="301"/>
      <c r="AA735" s="301"/>
      <c r="AB735" s="301"/>
      <c r="AC735" s="301"/>
      <c r="AD735" s="301"/>
      <c r="AE735" s="301"/>
      <c r="AF735" s="301"/>
      <c r="AG735" s="301"/>
      <c r="AH735" s="301"/>
      <c r="AI735" s="301"/>
      <c r="AJ735" s="301"/>
      <c r="AK735" s="301"/>
    </row>
    <row r="736" spans="1:37" ht="12.75" customHeight="1">
      <c r="A736" s="301"/>
      <c r="B736" s="301"/>
      <c r="C736" s="301"/>
      <c r="D736" s="301"/>
      <c r="E736" s="301"/>
      <c r="F736" s="426"/>
      <c r="G736" s="426"/>
      <c r="H736" s="301"/>
      <c r="I736" s="301"/>
      <c r="J736" s="301"/>
      <c r="K736" s="301"/>
      <c r="L736" s="301"/>
      <c r="M736" s="301"/>
      <c r="N736" s="301"/>
      <c r="O736" s="301"/>
      <c r="P736" s="301"/>
      <c r="Q736" s="301"/>
      <c r="R736" s="301"/>
      <c r="S736" s="301"/>
      <c r="T736" s="301"/>
      <c r="U736" s="301"/>
      <c r="V736" s="301"/>
      <c r="W736" s="301"/>
      <c r="X736" s="301"/>
      <c r="Y736" s="301"/>
      <c r="Z736" s="301"/>
      <c r="AA736" s="301"/>
      <c r="AB736" s="301"/>
      <c r="AC736" s="301"/>
      <c r="AD736" s="301"/>
      <c r="AE736" s="301"/>
      <c r="AF736" s="301"/>
      <c r="AG736" s="301"/>
      <c r="AH736" s="301"/>
      <c r="AI736" s="301"/>
      <c r="AJ736" s="301"/>
      <c r="AK736" s="301"/>
    </row>
    <row r="737" spans="1:37" ht="12.75" customHeight="1">
      <c r="A737" s="301"/>
      <c r="B737" s="301"/>
      <c r="C737" s="301"/>
      <c r="D737" s="301"/>
      <c r="E737" s="301"/>
      <c r="F737" s="426"/>
      <c r="G737" s="426"/>
      <c r="H737" s="301"/>
      <c r="I737" s="301"/>
      <c r="J737" s="301"/>
      <c r="K737" s="301"/>
      <c r="L737" s="301"/>
      <c r="M737" s="301"/>
      <c r="N737" s="301"/>
      <c r="O737" s="301"/>
      <c r="P737" s="301"/>
      <c r="Q737" s="301"/>
      <c r="R737" s="301"/>
      <c r="S737" s="301"/>
      <c r="T737" s="301"/>
      <c r="U737" s="301"/>
      <c r="V737" s="301"/>
      <c r="W737" s="301"/>
      <c r="X737" s="301"/>
      <c r="Y737" s="301"/>
      <c r="Z737" s="301"/>
      <c r="AA737" s="301"/>
      <c r="AB737" s="301"/>
      <c r="AC737" s="301"/>
      <c r="AD737" s="301"/>
      <c r="AE737" s="301"/>
      <c r="AF737" s="301"/>
      <c r="AG737" s="301"/>
      <c r="AH737" s="301"/>
      <c r="AI737" s="301"/>
      <c r="AJ737" s="301"/>
      <c r="AK737" s="301"/>
    </row>
    <row r="738" spans="1:37" ht="12.75" customHeight="1">
      <c r="A738" s="301"/>
      <c r="B738" s="301"/>
      <c r="C738" s="301"/>
      <c r="D738" s="301"/>
      <c r="E738" s="301"/>
      <c r="F738" s="426"/>
      <c r="G738" s="426"/>
      <c r="H738" s="301"/>
      <c r="I738" s="301"/>
      <c r="J738" s="301"/>
      <c r="K738" s="301"/>
      <c r="L738" s="301"/>
      <c r="M738" s="301"/>
      <c r="N738" s="301"/>
      <c r="O738" s="301"/>
      <c r="P738" s="301"/>
      <c r="Q738" s="301"/>
      <c r="R738" s="301"/>
      <c r="S738" s="301"/>
      <c r="T738" s="301"/>
      <c r="U738" s="301"/>
      <c r="V738" s="301"/>
      <c r="W738" s="301"/>
      <c r="X738" s="301"/>
      <c r="Y738" s="301"/>
      <c r="Z738" s="301"/>
      <c r="AA738" s="301"/>
      <c r="AB738" s="301"/>
      <c r="AC738" s="301"/>
      <c r="AD738" s="301"/>
      <c r="AE738" s="301"/>
      <c r="AF738" s="301"/>
      <c r="AG738" s="301"/>
      <c r="AH738" s="301"/>
      <c r="AI738" s="301"/>
      <c r="AJ738" s="301"/>
      <c r="AK738" s="301"/>
    </row>
    <row r="739" spans="1:37" ht="12.75" customHeight="1">
      <c r="A739" s="301"/>
      <c r="B739" s="301"/>
      <c r="C739" s="301"/>
      <c r="D739" s="301"/>
      <c r="E739" s="301"/>
      <c r="F739" s="426"/>
      <c r="G739" s="426"/>
      <c r="H739" s="301"/>
      <c r="I739" s="301"/>
      <c r="J739" s="301"/>
      <c r="K739" s="301"/>
      <c r="L739" s="301"/>
      <c r="M739" s="301"/>
      <c r="N739" s="301"/>
      <c r="O739" s="301"/>
      <c r="P739" s="301"/>
      <c r="Q739" s="301"/>
      <c r="R739" s="301"/>
      <c r="S739" s="301"/>
      <c r="T739" s="301"/>
      <c r="U739" s="301"/>
      <c r="V739" s="301"/>
      <c r="W739" s="301"/>
      <c r="X739" s="301"/>
      <c r="Y739" s="301"/>
      <c r="Z739" s="301"/>
      <c r="AA739" s="301"/>
      <c r="AB739" s="301"/>
      <c r="AC739" s="301"/>
      <c r="AD739" s="301"/>
      <c r="AE739" s="301"/>
      <c r="AF739" s="301"/>
      <c r="AG739" s="301"/>
      <c r="AH739" s="301"/>
      <c r="AI739" s="301"/>
      <c r="AJ739" s="301"/>
      <c r="AK739" s="301"/>
    </row>
    <row r="740" spans="1:37" ht="12.75" customHeight="1">
      <c r="A740" s="301"/>
      <c r="B740" s="301"/>
      <c r="C740" s="301"/>
      <c r="D740" s="301"/>
      <c r="E740" s="301"/>
      <c r="F740" s="426"/>
      <c r="G740" s="426"/>
      <c r="H740" s="301"/>
      <c r="I740" s="301"/>
      <c r="J740" s="301"/>
      <c r="K740" s="301"/>
      <c r="L740" s="301"/>
      <c r="M740" s="301"/>
      <c r="N740" s="301"/>
      <c r="O740" s="301"/>
      <c r="P740" s="301"/>
      <c r="Q740" s="301"/>
      <c r="R740" s="301"/>
      <c r="S740" s="301"/>
      <c r="T740" s="301"/>
      <c r="U740" s="301"/>
      <c r="V740" s="301"/>
      <c r="W740" s="301"/>
      <c r="X740" s="301"/>
      <c r="Y740" s="301"/>
      <c r="Z740" s="301"/>
      <c r="AA740" s="301"/>
      <c r="AB740" s="301"/>
      <c r="AC740" s="301"/>
      <c r="AD740" s="301"/>
      <c r="AE740" s="301"/>
      <c r="AF740" s="301"/>
      <c r="AG740" s="301"/>
      <c r="AH740" s="301"/>
      <c r="AI740" s="301"/>
      <c r="AJ740" s="301"/>
      <c r="AK740" s="301"/>
    </row>
    <row r="741" spans="1:37" ht="12.75" customHeight="1">
      <c r="A741" s="301"/>
      <c r="B741" s="301"/>
      <c r="C741" s="301"/>
      <c r="D741" s="301"/>
      <c r="E741" s="301"/>
      <c r="F741" s="426"/>
      <c r="G741" s="426"/>
      <c r="H741" s="301"/>
      <c r="I741" s="301"/>
      <c r="J741" s="301"/>
      <c r="K741" s="301"/>
      <c r="L741" s="301"/>
      <c r="M741" s="301"/>
      <c r="N741" s="301"/>
      <c r="O741" s="301"/>
      <c r="P741" s="301"/>
      <c r="Q741" s="301"/>
      <c r="R741" s="301"/>
      <c r="S741" s="301"/>
      <c r="T741" s="301"/>
      <c r="U741" s="301"/>
      <c r="V741" s="301"/>
      <c r="W741" s="301"/>
      <c r="X741" s="301"/>
      <c r="Y741" s="301"/>
      <c r="Z741" s="301"/>
      <c r="AA741" s="301"/>
      <c r="AB741" s="301"/>
      <c r="AC741" s="301"/>
      <c r="AD741" s="301"/>
      <c r="AE741" s="301"/>
      <c r="AF741" s="301"/>
      <c r="AG741" s="301"/>
      <c r="AH741" s="301"/>
      <c r="AI741" s="301"/>
      <c r="AJ741" s="301"/>
      <c r="AK741" s="301"/>
    </row>
    <row r="742" spans="1:37" ht="12.75" customHeight="1">
      <c r="A742" s="301"/>
      <c r="B742" s="301"/>
      <c r="C742" s="301"/>
      <c r="D742" s="301"/>
      <c r="E742" s="301"/>
      <c r="F742" s="426"/>
      <c r="G742" s="426"/>
      <c r="H742" s="301"/>
      <c r="I742" s="301"/>
      <c r="J742" s="301"/>
      <c r="K742" s="301"/>
      <c r="L742" s="301"/>
      <c r="M742" s="301"/>
      <c r="N742" s="301"/>
      <c r="O742" s="301"/>
      <c r="P742" s="301"/>
      <c r="Q742" s="301"/>
      <c r="R742" s="301"/>
      <c r="S742" s="301"/>
      <c r="T742" s="301"/>
      <c r="U742" s="301"/>
      <c r="V742" s="301"/>
      <c r="W742" s="301"/>
      <c r="X742" s="301"/>
      <c r="Y742" s="301"/>
      <c r="Z742" s="301"/>
      <c r="AA742" s="301"/>
      <c r="AB742" s="301"/>
      <c r="AC742" s="301"/>
      <c r="AD742" s="301"/>
      <c r="AE742" s="301"/>
      <c r="AF742" s="301"/>
      <c r="AG742" s="301"/>
      <c r="AH742" s="301"/>
      <c r="AI742" s="301"/>
      <c r="AJ742" s="301"/>
      <c r="AK742" s="301"/>
    </row>
    <row r="743" spans="1:37" ht="12.75" customHeight="1">
      <c r="A743" s="301"/>
      <c r="B743" s="301"/>
      <c r="C743" s="301"/>
      <c r="D743" s="301"/>
      <c r="E743" s="301"/>
      <c r="F743" s="426"/>
      <c r="G743" s="426"/>
      <c r="H743" s="301"/>
      <c r="I743" s="301"/>
      <c r="J743" s="301"/>
      <c r="K743" s="301"/>
      <c r="L743" s="301"/>
      <c r="M743" s="301"/>
      <c r="N743" s="301"/>
      <c r="O743" s="301"/>
      <c r="P743" s="301"/>
      <c r="Q743" s="301"/>
      <c r="R743" s="301"/>
      <c r="S743" s="301"/>
      <c r="T743" s="301"/>
      <c r="U743" s="301"/>
      <c r="V743" s="301"/>
      <c r="W743" s="301"/>
      <c r="X743" s="301"/>
      <c r="Y743" s="301"/>
      <c r="Z743" s="301"/>
      <c r="AA743" s="301"/>
      <c r="AB743" s="301"/>
      <c r="AC743" s="301"/>
      <c r="AD743" s="301"/>
      <c r="AE743" s="301"/>
      <c r="AF743" s="301"/>
      <c r="AG743" s="301"/>
      <c r="AH743" s="301"/>
      <c r="AI743" s="301"/>
      <c r="AJ743" s="301"/>
      <c r="AK743" s="301"/>
    </row>
    <row r="744" spans="1:37" ht="12.75" customHeight="1">
      <c r="A744" s="301"/>
      <c r="B744" s="301"/>
      <c r="C744" s="301"/>
      <c r="D744" s="301"/>
      <c r="E744" s="301"/>
      <c r="F744" s="426"/>
      <c r="G744" s="426"/>
      <c r="H744" s="301"/>
      <c r="I744" s="301"/>
      <c r="J744" s="301"/>
      <c r="K744" s="301"/>
      <c r="L744" s="301"/>
      <c r="M744" s="301"/>
      <c r="N744" s="301"/>
      <c r="O744" s="301"/>
      <c r="P744" s="301"/>
      <c r="Q744" s="301"/>
      <c r="R744" s="301"/>
      <c r="S744" s="301"/>
      <c r="T744" s="301"/>
      <c r="U744" s="301"/>
      <c r="V744" s="301"/>
      <c r="W744" s="301"/>
      <c r="X744" s="301"/>
      <c r="Y744" s="301"/>
      <c r="Z744" s="301"/>
      <c r="AA744" s="301"/>
      <c r="AB744" s="301"/>
      <c r="AC744" s="301"/>
      <c r="AD744" s="301"/>
      <c r="AE744" s="301"/>
      <c r="AF744" s="301"/>
      <c r="AG744" s="301"/>
      <c r="AH744" s="301"/>
      <c r="AI744" s="301"/>
      <c r="AJ744" s="301"/>
      <c r="AK744" s="301"/>
    </row>
    <row r="745" spans="1:37" ht="12.75" customHeight="1">
      <c r="A745" s="301"/>
      <c r="B745" s="301"/>
      <c r="C745" s="301"/>
      <c r="D745" s="301"/>
      <c r="E745" s="301"/>
      <c r="F745" s="426"/>
      <c r="G745" s="426"/>
      <c r="H745" s="301"/>
      <c r="I745" s="301"/>
      <c r="J745" s="301"/>
      <c r="K745" s="301"/>
      <c r="L745" s="301"/>
      <c r="M745" s="301"/>
      <c r="N745" s="301"/>
      <c r="O745" s="301"/>
      <c r="P745" s="301"/>
      <c r="Q745" s="301"/>
      <c r="R745" s="301"/>
      <c r="S745" s="301"/>
      <c r="T745" s="301"/>
      <c r="U745" s="301"/>
      <c r="V745" s="301"/>
      <c r="W745" s="301"/>
      <c r="X745" s="301"/>
      <c r="Y745" s="301"/>
      <c r="Z745" s="301"/>
      <c r="AA745" s="301"/>
      <c r="AB745" s="301"/>
      <c r="AC745" s="301"/>
      <c r="AD745" s="301"/>
      <c r="AE745" s="301"/>
      <c r="AF745" s="301"/>
      <c r="AG745" s="301"/>
      <c r="AH745" s="301"/>
      <c r="AI745" s="301"/>
      <c r="AJ745" s="301"/>
      <c r="AK745" s="301"/>
    </row>
    <row r="746" spans="1:37" ht="12.75" customHeight="1">
      <c r="A746" s="301"/>
      <c r="B746" s="301"/>
      <c r="C746" s="301"/>
      <c r="D746" s="301"/>
      <c r="E746" s="301"/>
      <c r="F746" s="426"/>
      <c r="G746" s="426"/>
      <c r="H746" s="301"/>
      <c r="I746" s="301"/>
      <c r="J746" s="301"/>
      <c r="K746" s="301"/>
      <c r="L746" s="301"/>
      <c r="M746" s="301"/>
      <c r="N746" s="301"/>
      <c r="O746" s="301"/>
      <c r="P746" s="301"/>
      <c r="Q746" s="301"/>
      <c r="R746" s="301"/>
      <c r="S746" s="301"/>
      <c r="T746" s="301"/>
      <c r="U746" s="301"/>
      <c r="V746" s="301"/>
      <c r="W746" s="301"/>
      <c r="X746" s="301"/>
      <c r="Y746" s="301"/>
      <c r="Z746" s="301"/>
      <c r="AA746" s="301"/>
      <c r="AB746" s="301"/>
      <c r="AC746" s="301"/>
      <c r="AD746" s="301"/>
      <c r="AE746" s="301"/>
      <c r="AF746" s="301"/>
      <c r="AG746" s="301"/>
      <c r="AH746" s="301"/>
      <c r="AI746" s="301"/>
      <c r="AJ746" s="301"/>
      <c r="AK746" s="301"/>
    </row>
    <row r="747" spans="1:37" ht="12.75" customHeight="1">
      <c r="A747" s="301"/>
      <c r="B747" s="301"/>
      <c r="C747" s="301"/>
      <c r="D747" s="301"/>
      <c r="E747" s="301"/>
      <c r="F747" s="426"/>
      <c r="G747" s="426"/>
      <c r="H747" s="301"/>
      <c r="I747" s="301"/>
      <c r="J747" s="301"/>
      <c r="K747" s="301"/>
      <c r="L747" s="301"/>
      <c r="M747" s="301"/>
      <c r="N747" s="301"/>
      <c r="O747" s="301"/>
      <c r="P747" s="301"/>
      <c r="Q747" s="301"/>
      <c r="R747" s="301"/>
      <c r="S747" s="301"/>
      <c r="T747" s="301"/>
      <c r="U747" s="301"/>
      <c r="V747" s="301"/>
      <c r="W747" s="301"/>
      <c r="X747" s="301"/>
      <c r="Y747" s="301"/>
      <c r="Z747" s="301"/>
      <c r="AA747" s="301"/>
      <c r="AB747" s="301"/>
      <c r="AC747" s="301"/>
      <c r="AD747" s="301"/>
      <c r="AE747" s="301"/>
      <c r="AF747" s="301"/>
      <c r="AG747" s="301"/>
      <c r="AH747" s="301"/>
      <c r="AI747" s="301"/>
      <c r="AJ747" s="301"/>
      <c r="AK747" s="301"/>
    </row>
    <row r="748" spans="1:37" ht="12.75" customHeight="1">
      <c r="A748" s="301"/>
      <c r="B748" s="301"/>
      <c r="C748" s="301"/>
      <c r="D748" s="301"/>
      <c r="E748" s="301"/>
      <c r="F748" s="426"/>
      <c r="G748" s="426"/>
      <c r="H748" s="301"/>
      <c r="I748" s="301"/>
      <c r="J748" s="301"/>
      <c r="K748" s="301"/>
      <c r="L748" s="301"/>
      <c r="M748" s="301"/>
      <c r="N748" s="301"/>
      <c r="O748" s="301"/>
      <c r="P748" s="301"/>
      <c r="Q748" s="301"/>
      <c r="R748" s="301"/>
      <c r="S748" s="301"/>
      <c r="T748" s="301"/>
      <c r="U748" s="301"/>
      <c r="V748" s="301"/>
      <c r="W748" s="301"/>
      <c r="X748" s="301"/>
      <c r="Y748" s="301"/>
      <c r="Z748" s="301"/>
      <c r="AA748" s="301"/>
      <c r="AB748" s="301"/>
      <c r="AC748" s="301"/>
      <c r="AD748" s="301"/>
      <c r="AE748" s="301"/>
      <c r="AF748" s="301"/>
      <c r="AG748" s="301"/>
      <c r="AH748" s="301"/>
      <c r="AI748" s="301"/>
      <c r="AJ748" s="301"/>
      <c r="AK748" s="301"/>
    </row>
    <row r="749" spans="1:37" ht="12.75" customHeight="1">
      <c r="A749" s="301"/>
      <c r="B749" s="301"/>
      <c r="C749" s="301"/>
      <c r="D749" s="301"/>
      <c r="E749" s="301"/>
      <c r="F749" s="426"/>
      <c r="G749" s="426"/>
      <c r="H749" s="301"/>
      <c r="I749" s="301"/>
      <c r="J749" s="301"/>
      <c r="K749" s="301"/>
      <c r="L749" s="301"/>
      <c r="M749" s="301"/>
      <c r="N749" s="301"/>
      <c r="O749" s="301"/>
      <c r="P749" s="301"/>
      <c r="Q749" s="301"/>
      <c r="R749" s="301"/>
      <c r="S749" s="301"/>
      <c r="T749" s="301"/>
      <c r="U749" s="301"/>
      <c r="V749" s="301"/>
      <c r="W749" s="301"/>
      <c r="X749" s="301"/>
      <c r="Y749" s="301"/>
      <c r="Z749" s="301"/>
      <c r="AA749" s="301"/>
      <c r="AB749" s="301"/>
      <c r="AC749" s="301"/>
      <c r="AD749" s="301"/>
      <c r="AE749" s="301"/>
      <c r="AF749" s="301"/>
      <c r="AG749" s="301"/>
      <c r="AH749" s="301"/>
      <c r="AI749" s="301"/>
      <c r="AJ749" s="301"/>
      <c r="AK749" s="301"/>
    </row>
    <row r="750" spans="1:37" ht="12.75" customHeight="1">
      <c r="A750" s="301"/>
      <c r="B750" s="301"/>
      <c r="C750" s="301"/>
      <c r="D750" s="301"/>
      <c r="E750" s="301"/>
      <c r="F750" s="426"/>
      <c r="G750" s="426"/>
      <c r="H750" s="301"/>
      <c r="I750" s="301"/>
      <c r="J750" s="301"/>
      <c r="K750" s="301"/>
      <c r="L750" s="301"/>
      <c r="M750" s="301"/>
      <c r="N750" s="301"/>
      <c r="O750" s="301"/>
      <c r="P750" s="301"/>
      <c r="Q750" s="301"/>
      <c r="R750" s="301"/>
      <c r="S750" s="301"/>
      <c r="T750" s="301"/>
      <c r="U750" s="301"/>
      <c r="V750" s="301"/>
      <c r="W750" s="301"/>
      <c r="X750" s="301"/>
      <c r="Y750" s="301"/>
      <c r="Z750" s="301"/>
      <c r="AA750" s="301"/>
      <c r="AB750" s="301"/>
      <c r="AC750" s="301"/>
      <c r="AD750" s="301"/>
      <c r="AE750" s="301"/>
      <c r="AF750" s="301"/>
      <c r="AG750" s="301"/>
      <c r="AH750" s="301"/>
      <c r="AI750" s="301"/>
      <c r="AJ750" s="301"/>
      <c r="AK750" s="301"/>
    </row>
    <row r="751" spans="1:37" ht="12.75" customHeight="1">
      <c r="A751" s="301"/>
      <c r="B751" s="301"/>
      <c r="C751" s="301"/>
      <c r="D751" s="301"/>
      <c r="E751" s="301"/>
      <c r="F751" s="426"/>
      <c r="G751" s="426"/>
      <c r="H751" s="301"/>
      <c r="I751" s="301"/>
      <c r="J751" s="301"/>
      <c r="K751" s="301"/>
      <c r="L751" s="301"/>
      <c r="M751" s="301"/>
      <c r="N751" s="301"/>
      <c r="O751" s="301"/>
      <c r="P751" s="301"/>
      <c r="Q751" s="301"/>
      <c r="R751" s="301"/>
      <c r="S751" s="301"/>
      <c r="T751" s="301"/>
      <c r="U751" s="301"/>
      <c r="V751" s="301"/>
      <c r="W751" s="301"/>
      <c r="X751" s="301"/>
      <c r="Y751" s="301"/>
      <c r="Z751" s="301"/>
      <c r="AA751" s="301"/>
      <c r="AB751" s="301"/>
      <c r="AC751" s="301"/>
      <c r="AD751" s="301"/>
      <c r="AE751" s="301"/>
      <c r="AF751" s="301"/>
      <c r="AG751" s="301"/>
      <c r="AH751" s="301"/>
      <c r="AI751" s="301"/>
      <c r="AJ751" s="301"/>
      <c r="AK751" s="301"/>
    </row>
    <row r="752" spans="1:37" ht="12.75" customHeight="1">
      <c r="A752" s="301"/>
      <c r="B752" s="301"/>
      <c r="C752" s="301"/>
      <c r="D752" s="301"/>
      <c r="E752" s="301"/>
      <c r="F752" s="426"/>
      <c r="G752" s="426"/>
      <c r="H752" s="301"/>
      <c r="I752" s="301"/>
      <c r="J752" s="301"/>
      <c r="K752" s="301"/>
      <c r="L752" s="301"/>
      <c r="M752" s="301"/>
      <c r="N752" s="301"/>
      <c r="O752" s="301"/>
      <c r="P752" s="301"/>
      <c r="Q752" s="301"/>
      <c r="R752" s="301"/>
      <c r="S752" s="301"/>
      <c r="T752" s="301"/>
      <c r="U752" s="301"/>
      <c r="V752" s="301"/>
      <c r="W752" s="301"/>
      <c r="X752" s="301"/>
      <c r="Y752" s="301"/>
      <c r="Z752" s="301"/>
      <c r="AA752" s="301"/>
      <c r="AB752" s="301"/>
      <c r="AC752" s="301"/>
      <c r="AD752" s="301"/>
      <c r="AE752" s="301"/>
      <c r="AF752" s="301"/>
      <c r="AG752" s="301"/>
      <c r="AH752" s="301"/>
      <c r="AI752" s="301"/>
      <c r="AJ752" s="301"/>
      <c r="AK752" s="301"/>
    </row>
    <row r="753" spans="1:37" ht="12.75" customHeight="1">
      <c r="A753" s="301"/>
      <c r="B753" s="301"/>
      <c r="C753" s="301"/>
      <c r="D753" s="301"/>
      <c r="E753" s="301"/>
      <c r="F753" s="426"/>
      <c r="G753" s="426"/>
      <c r="H753" s="301"/>
      <c r="I753" s="301"/>
      <c r="J753" s="301"/>
      <c r="K753" s="301"/>
      <c r="L753" s="301"/>
      <c r="M753" s="301"/>
      <c r="N753" s="301"/>
      <c r="O753" s="301"/>
      <c r="P753" s="301"/>
      <c r="Q753" s="301"/>
      <c r="R753" s="301"/>
      <c r="S753" s="301"/>
      <c r="T753" s="301"/>
      <c r="U753" s="301"/>
      <c r="V753" s="301"/>
      <c r="W753" s="301"/>
      <c r="X753" s="301"/>
      <c r="Y753" s="301"/>
      <c r="Z753" s="301"/>
      <c r="AA753" s="301"/>
      <c r="AB753" s="301"/>
      <c r="AC753" s="301"/>
      <c r="AD753" s="301"/>
      <c r="AE753" s="301"/>
      <c r="AF753" s="301"/>
      <c r="AG753" s="301"/>
      <c r="AH753" s="301"/>
      <c r="AI753" s="301"/>
      <c r="AJ753" s="301"/>
      <c r="AK753" s="301"/>
    </row>
    <row r="754" spans="1:37" ht="12.75" customHeight="1">
      <c r="A754" s="301"/>
      <c r="B754" s="301"/>
      <c r="C754" s="301"/>
      <c r="D754" s="301"/>
      <c r="E754" s="301"/>
      <c r="F754" s="426"/>
      <c r="G754" s="426"/>
      <c r="H754" s="301"/>
      <c r="I754" s="301"/>
      <c r="J754" s="301"/>
      <c r="K754" s="301"/>
      <c r="L754" s="301"/>
      <c r="M754" s="301"/>
      <c r="N754" s="301"/>
      <c r="O754" s="301"/>
      <c r="P754" s="301"/>
      <c r="Q754" s="301"/>
      <c r="R754" s="301"/>
      <c r="S754" s="301"/>
      <c r="T754" s="301"/>
      <c r="U754" s="301"/>
      <c r="V754" s="301"/>
      <c r="W754" s="301"/>
      <c r="X754" s="301"/>
      <c r="Y754" s="301"/>
      <c r="Z754" s="301"/>
      <c r="AA754" s="301"/>
      <c r="AB754" s="301"/>
      <c r="AC754" s="301"/>
      <c r="AD754" s="301"/>
      <c r="AE754" s="301"/>
      <c r="AF754" s="301"/>
      <c r="AG754" s="301"/>
      <c r="AH754" s="301"/>
      <c r="AI754" s="301"/>
      <c r="AJ754" s="301"/>
      <c r="AK754" s="301"/>
    </row>
    <row r="755" spans="1:37" ht="12.75" customHeight="1">
      <c r="A755" s="301"/>
      <c r="B755" s="301"/>
      <c r="C755" s="301"/>
      <c r="D755" s="301"/>
      <c r="E755" s="301"/>
      <c r="F755" s="426"/>
      <c r="G755" s="426"/>
      <c r="H755" s="301"/>
      <c r="I755" s="301"/>
      <c r="J755" s="301"/>
      <c r="K755" s="301"/>
      <c r="L755" s="301"/>
      <c r="M755" s="301"/>
      <c r="N755" s="301"/>
      <c r="O755" s="301"/>
      <c r="P755" s="301"/>
      <c r="Q755" s="301"/>
      <c r="R755" s="301"/>
      <c r="S755" s="301"/>
      <c r="T755" s="301"/>
      <c r="U755" s="301"/>
      <c r="V755" s="301"/>
      <c r="W755" s="301"/>
      <c r="X755" s="301"/>
      <c r="Y755" s="301"/>
      <c r="Z755" s="301"/>
      <c r="AA755" s="301"/>
      <c r="AB755" s="301"/>
      <c r="AC755" s="301"/>
      <c r="AD755" s="301"/>
      <c r="AE755" s="301"/>
      <c r="AF755" s="301"/>
      <c r="AG755" s="301"/>
      <c r="AH755" s="301"/>
      <c r="AI755" s="301"/>
      <c r="AJ755" s="301"/>
      <c r="AK755" s="301"/>
    </row>
    <row r="756" spans="1:37" ht="12.75" customHeight="1">
      <c r="A756" s="301"/>
      <c r="B756" s="301"/>
      <c r="C756" s="301"/>
      <c r="D756" s="301"/>
      <c r="E756" s="301"/>
      <c r="F756" s="426"/>
      <c r="G756" s="426"/>
      <c r="H756" s="301"/>
      <c r="I756" s="301"/>
      <c r="J756" s="301"/>
      <c r="K756" s="301"/>
      <c r="L756" s="301"/>
      <c r="M756" s="301"/>
      <c r="N756" s="301"/>
      <c r="O756" s="301"/>
      <c r="P756" s="301"/>
      <c r="Q756" s="301"/>
      <c r="R756" s="301"/>
      <c r="S756" s="301"/>
      <c r="T756" s="301"/>
      <c r="U756" s="301"/>
      <c r="V756" s="301"/>
      <c r="W756" s="301"/>
      <c r="X756" s="301"/>
      <c r="Y756" s="301"/>
      <c r="Z756" s="301"/>
      <c r="AA756" s="301"/>
      <c r="AB756" s="301"/>
      <c r="AC756" s="301"/>
      <c r="AD756" s="301"/>
      <c r="AE756" s="301"/>
      <c r="AF756" s="301"/>
      <c r="AG756" s="301"/>
      <c r="AH756" s="301"/>
      <c r="AI756" s="301"/>
      <c r="AJ756" s="301"/>
      <c r="AK756" s="301"/>
    </row>
    <row r="757" spans="1:37" ht="12.75" customHeight="1">
      <c r="A757" s="301"/>
      <c r="B757" s="301"/>
      <c r="C757" s="301"/>
      <c r="D757" s="301"/>
      <c r="E757" s="301"/>
      <c r="F757" s="426"/>
      <c r="G757" s="426"/>
      <c r="H757" s="301"/>
      <c r="I757" s="301"/>
      <c r="J757" s="301"/>
      <c r="K757" s="301"/>
      <c r="L757" s="301"/>
      <c r="M757" s="301"/>
      <c r="N757" s="301"/>
      <c r="O757" s="301"/>
      <c r="P757" s="301"/>
      <c r="Q757" s="301"/>
      <c r="R757" s="301"/>
      <c r="S757" s="301"/>
      <c r="T757" s="301"/>
      <c r="U757" s="301"/>
      <c r="V757" s="301"/>
      <c r="W757" s="301"/>
      <c r="X757" s="301"/>
      <c r="Y757" s="301"/>
      <c r="Z757" s="301"/>
      <c r="AA757" s="301"/>
      <c r="AB757" s="301"/>
      <c r="AC757" s="301"/>
      <c r="AD757" s="301"/>
      <c r="AE757" s="301"/>
      <c r="AF757" s="301"/>
      <c r="AG757" s="301"/>
      <c r="AH757" s="301"/>
      <c r="AI757" s="301"/>
      <c r="AJ757" s="301"/>
      <c r="AK757" s="301"/>
    </row>
    <row r="758" spans="1:37" ht="12.75" customHeight="1">
      <c r="A758" s="301"/>
      <c r="B758" s="301"/>
      <c r="C758" s="301"/>
      <c r="D758" s="301"/>
      <c r="E758" s="301"/>
      <c r="F758" s="426"/>
      <c r="G758" s="426"/>
      <c r="H758" s="301"/>
      <c r="I758" s="301"/>
      <c r="J758" s="301"/>
      <c r="K758" s="301"/>
      <c r="L758" s="301"/>
      <c r="M758" s="301"/>
      <c r="N758" s="301"/>
      <c r="O758" s="301"/>
      <c r="P758" s="301"/>
      <c r="Q758" s="301"/>
      <c r="R758" s="301"/>
      <c r="S758" s="301"/>
      <c r="T758" s="301"/>
      <c r="U758" s="301"/>
      <c r="V758" s="301"/>
      <c r="W758" s="301"/>
      <c r="X758" s="301"/>
      <c r="Y758" s="301"/>
      <c r="Z758" s="301"/>
      <c r="AA758" s="301"/>
      <c r="AB758" s="301"/>
      <c r="AC758" s="301"/>
      <c r="AD758" s="301"/>
      <c r="AE758" s="301"/>
      <c r="AF758" s="301"/>
      <c r="AG758" s="301"/>
      <c r="AH758" s="301"/>
      <c r="AI758" s="301"/>
      <c r="AJ758" s="301"/>
      <c r="AK758" s="301"/>
    </row>
    <row r="759" spans="1:37" ht="12.75" customHeight="1">
      <c r="A759" s="301"/>
      <c r="B759" s="301"/>
      <c r="C759" s="301"/>
      <c r="D759" s="301"/>
      <c r="E759" s="301"/>
      <c r="F759" s="426"/>
      <c r="G759" s="426"/>
      <c r="H759" s="301"/>
      <c r="I759" s="301"/>
      <c r="J759" s="301"/>
      <c r="K759" s="301"/>
      <c r="L759" s="301"/>
      <c r="M759" s="301"/>
      <c r="N759" s="301"/>
      <c r="O759" s="301"/>
      <c r="P759" s="301"/>
      <c r="Q759" s="301"/>
      <c r="R759" s="301"/>
      <c r="S759" s="301"/>
      <c r="T759" s="301"/>
      <c r="U759" s="301"/>
      <c r="V759" s="301"/>
      <c r="W759" s="301"/>
      <c r="X759" s="301"/>
      <c r="Y759" s="301"/>
      <c r="Z759" s="301"/>
      <c r="AA759" s="301"/>
      <c r="AB759" s="301"/>
      <c r="AC759" s="301"/>
      <c r="AD759" s="301"/>
      <c r="AE759" s="301"/>
      <c r="AF759" s="301"/>
      <c r="AG759" s="301"/>
      <c r="AH759" s="301"/>
      <c r="AI759" s="301"/>
      <c r="AJ759" s="301"/>
      <c r="AK759" s="301"/>
    </row>
    <row r="760" spans="1:37" ht="12.75" customHeight="1">
      <c r="A760" s="301"/>
      <c r="B760" s="301"/>
      <c r="C760" s="301"/>
      <c r="D760" s="301"/>
      <c r="E760" s="301"/>
      <c r="F760" s="426"/>
      <c r="G760" s="426"/>
      <c r="H760" s="301"/>
      <c r="I760" s="301"/>
      <c r="J760" s="301"/>
      <c r="K760" s="301"/>
      <c r="L760" s="301"/>
      <c r="M760" s="301"/>
      <c r="N760" s="301"/>
      <c r="O760" s="301"/>
      <c r="P760" s="301"/>
      <c r="Q760" s="301"/>
      <c r="R760" s="301"/>
      <c r="S760" s="301"/>
      <c r="T760" s="301"/>
      <c r="U760" s="301"/>
      <c r="V760" s="301"/>
      <c r="W760" s="301"/>
      <c r="X760" s="301"/>
      <c r="Y760" s="301"/>
      <c r="Z760" s="301"/>
      <c r="AA760" s="301"/>
      <c r="AB760" s="301"/>
      <c r="AC760" s="301"/>
      <c r="AD760" s="301"/>
      <c r="AE760" s="301"/>
      <c r="AF760" s="301"/>
      <c r="AG760" s="301"/>
      <c r="AH760" s="301"/>
      <c r="AI760" s="301"/>
      <c r="AJ760" s="301"/>
      <c r="AK760" s="301"/>
    </row>
    <row r="761" spans="1:37" ht="12.75" customHeight="1">
      <c r="A761" s="301"/>
      <c r="B761" s="301"/>
      <c r="C761" s="301"/>
      <c r="D761" s="301"/>
      <c r="E761" s="301"/>
      <c r="F761" s="426"/>
      <c r="G761" s="426"/>
      <c r="H761" s="301"/>
      <c r="I761" s="301"/>
      <c r="J761" s="301"/>
      <c r="K761" s="301"/>
      <c r="L761" s="301"/>
      <c r="M761" s="301"/>
      <c r="N761" s="301"/>
      <c r="O761" s="301"/>
      <c r="P761" s="301"/>
      <c r="Q761" s="301"/>
      <c r="R761" s="301"/>
      <c r="S761" s="301"/>
      <c r="T761" s="301"/>
      <c r="U761" s="301"/>
      <c r="V761" s="301"/>
      <c r="W761" s="301"/>
      <c r="X761" s="301"/>
      <c r="Y761" s="301"/>
      <c r="Z761" s="301"/>
      <c r="AA761" s="301"/>
      <c r="AB761" s="301"/>
      <c r="AC761" s="301"/>
      <c r="AD761" s="301"/>
      <c r="AE761" s="301"/>
      <c r="AF761" s="301"/>
      <c r="AG761" s="301"/>
      <c r="AH761" s="301"/>
      <c r="AI761" s="301"/>
      <c r="AJ761" s="301"/>
      <c r="AK761" s="301"/>
    </row>
    <row r="762" spans="1:37" ht="12.75" customHeight="1">
      <c r="A762" s="301"/>
      <c r="B762" s="301"/>
      <c r="C762" s="301"/>
      <c r="D762" s="301"/>
      <c r="E762" s="301"/>
      <c r="F762" s="426"/>
      <c r="G762" s="426"/>
      <c r="H762" s="301"/>
      <c r="I762" s="301"/>
      <c r="J762" s="301"/>
      <c r="K762" s="301"/>
      <c r="L762" s="301"/>
      <c r="M762" s="301"/>
      <c r="N762" s="301"/>
      <c r="O762" s="301"/>
      <c r="P762" s="301"/>
      <c r="Q762" s="301"/>
      <c r="R762" s="301"/>
      <c r="S762" s="301"/>
      <c r="T762" s="301"/>
      <c r="U762" s="301"/>
      <c r="V762" s="301"/>
      <c r="W762" s="301"/>
      <c r="X762" s="301"/>
      <c r="Y762" s="301"/>
      <c r="Z762" s="301"/>
      <c r="AA762" s="301"/>
      <c r="AB762" s="301"/>
      <c r="AC762" s="301"/>
      <c r="AD762" s="301"/>
      <c r="AE762" s="301"/>
      <c r="AF762" s="301"/>
      <c r="AG762" s="301"/>
      <c r="AH762" s="301"/>
      <c r="AI762" s="301"/>
      <c r="AJ762" s="301"/>
      <c r="AK762" s="301"/>
    </row>
    <row r="763" spans="1:37" ht="12.75" customHeight="1">
      <c r="A763" s="301"/>
      <c r="B763" s="301"/>
      <c r="C763" s="301"/>
      <c r="D763" s="301"/>
      <c r="E763" s="301"/>
      <c r="F763" s="426"/>
      <c r="G763" s="426"/>
      <c r="H763" s="301"/>
      <c r="I763" s="301"/>
      <c r="J763" s="301"/>
      <c r="K763" s="301"/>
      <c r="L763" s="301"/>
      <c r="M763" s="301"/>
      <c r="N763" s="301"/>
      <c r="O763" s="301"/>
      <c r="P763" s="301"/>
      <c r="Q763" s="301"/>
      <c r="R763" s="301"/>
      <c r="S763" s="301"/>
      <c r="T763" s="301"/>
      <c r="U763" s="301"/>
      <c r="V763" s="301"/>
      <c r="W763" s="301"/>
      <c r="X763" s="301"/>
      <c r="Y763" s="301"/>
      <c r="Z763" s="301"/>
      <c r="AA763" s="301"/>
      <c r="AB763" s="301"/>
      <c r="AC763" s="301"/>
      <c r="AD763" s="301"/>
      <c r="AE763" s="301"/>
      <c r="AF763" s="301"/>
      <c r="AG763" s="301"/>
      <c r="AH763" s="301"/>
      <c r="AI763" s="301"/>
      <c r="AJ763" s="301"/>
      <c r="AK763" s="301"/>
    </row>
    <row r="764" spans="1:37" ht="12.75" customHeight="1">
      <c r="A764" s="301"/>
      <c r="B764" s="301"/>
      <c r="C764" s="301"/>
      <c r="D764" s="301"/>
      <c r="E764" s="301"/>
      <c r="F764" s="426"/>
      <c r="G764" s="426"/>
      <c r="H764" s="301"/>
      <c r="I764" s="301"/>
      <c r="J764" s="301"/>
      <c r="K764" s="301"/>
      <c r="L764" s="301"/>
      <c r="M764" s="301"/>
      <c r="N764" s="301"/>
      <c r="O764" s="301"/>
      <c r="P764" s="301"/>
      <c r="Q764" s="301"/>
      <c r="R764" s="301"/>
      <c r="S764" s="301"/>
      <c r="T764" s="301"/>
      <c r="U764" s="301"/>
      <c r="V764" s="301"/>
      <c r="W764" s="301"/>
      <c r="X764" s="301"/>
      <c r="Y764" s="301"/>
      <c r="Z764" s="301"/>
      <c r="AA764" s="301"/>
      <c r="AB764" s="301"/>
      <c r="AC764" s="301"/>
      <c r="AD764" s="301"/>
      <c r="AE764" s="301"/>
      <c r="AF764" s="301"/>
      <c r="AG764" s="301"/>
      <c r="AH764" s="301"/>
      <c r="AI764" s="301"/>
      <c r="AJ764" s="301"/>
      <c r="AK764" s="301"/>
    </row>
    <row r="765" spans="1:37" ht="12.75" customHeight="1">
      <c r="A765" s="301"/>
      <c r="B765" s="301"/>
      <c r="C765" s="301"/>
      <c r="D765" s="301"/>
      <c r="E765" s="301"/>
      <c r="F765" s="426"/>
      <c r="G765" s="426"/>
      <c r="H765" s="301"/>
      <c r="I765" s="301"/>
      <c r="J765" s="301"/>
      <c r="K765" s="301"/>
      <c r="L765" s="301"/>
      <c r="M765" s="301"/>
      <c r="N765" s="301"/>
      <c r="O765" s="301"/>
      <c r="P765" s="301"/>
      <c r="Q765" s="301"/>
      <c r="R765" s="301"/>
      <c r="S765" s="301"/>
      <c r="T765" s="301"/>
      <c r="U765" s="301"/>
      <c r="V765" s="301"/>
      <c r="W765" s="301"/>
      <c r="X765" s="301"/>
      <c r="Y765" s="301"/>
      <c r="Z765" s="301"/>
      <c r="AA765" s="301"/>
      <c r="AB765" s="301"/>
      <c r="AC765" s="301"/>
      <c r="AD765" s="301"/>
      <c r="AE765" s="301"/>
      <c r="AF765" s="301"/>
      <c r="AG765" s="301"/>
      <c r="AH765" s="301"/>
      <c r="AI765" s="301"/>
      <c r="AJ765" s="301"/>
      <c r="AK765" s="301"/>
    </row>
    <row r="766" spans="1:37" ht="12.75" customHeight="1">
      <c r="A766" s="301"/>
      <c r="B766" s="301"/>
      <c r="C766" s="301"/>
      <c r="D766" s="301"/>
      <c r="E766" s="301"/>
      <c r="F766" s="426"/>
      <c r="G766" s="426"/>
      <c r="H766" s="301"/>
      <c r="I766" s="301"/>
      <c r="J766" s="301"/>
      <c r="K766" s="301"/>
      <c r="L766" s="301"/>
      <c r="M766" s="301"/>
      <c r="N766" s="301"/>
      <c r="O766" s="301"/>
      <c r="P766" s="301"/>
      <c r="Q766" s="301"/>
      <c r="R766" s="301"/>
      <c r="S766" s="301"/>
      <c r="T766" s="301"/>
      <c r="U766" s="301"/>
      <c r="V766" s="301"/>
      <c r="W766" s="301"/>
      <c r="X766" s="301"/>
      <c r="Y766" s="301"/>
      <c r="Z766" s="301"/>
      <c r="AA766" s="301"/>
      <c r="AB766" s="301"/>
      <c r="AC766" s="301"/>
      <c r="AD766" s="301"/>
      <c r="AE766" s="301"/>
      <c r="AF766" s="301"/>
      <c r="AG766" s="301"/>
      <c r="AH766" s="301"/>
      <c r="AI766" s="301"/>
      <c r="AJ766" s="301"/>
      <c r="AK766" s="301"/>
    </row>
    <row r="767" spans="1:37" ht="12.75" customHeight="1">
      <c r="A767" s="301"/>
      <c r="B767" s="301"/>
      <c r="C767" s="301"/>
      <c r="D767" s="301"/>
      <c r="E767" s="301"/>
      <c r="F767" s="426"/>
      <c r="G767" s="426"/>
      <c r="H767" s="301"/>
      <c r="I767" s="301"/>
      <c r="J767" s="301"/>
      <c r="K767" s="301"/>
      <c r="L767" s="301"/>
      <c r="M767" s="301"/>
      <c r="N767" s="301"/>
      <c r="O767" s="301"/>
      <c r="P767" s="301"/>
      <c r="Q767" s="301"/>
      <c r="R767" s="301"/>
      <c r="S767" s="301"/>
      <c r="T767" s="301"/>
      <c r="U767" s="301"/>
      <c r="V767" s="301"/>
      <c r="W767" s="301"/>
      <c r="X767" s="301"/>
      <c r="Y767" s="301"/>
      <c r="Z767" s="301"/>
      <c r="AA767" s="301"/>
      <c r="AB767" s="301"/>
      <c r="AC767" s="301"/>
      <c r="AD767" s="301"/>
      <c r="AE767" s="301"/>
      <c r="AF767" s="301"/>
      <c r="AG767" s="301"/>
      <c r="AH767" s="301"/>
      <c r="AI767" s="301"/>
      <c r="AJ767" s="301"/>
      <c r="AK767" s="301"/>
    </row>
    <row r="768" spans="1:37" ht="12.75" customHeight="1">
      <c r="A768" s="301"/>
      <c r="B768" s="301"/>
      <c r="C768" s="301"/>
      <c r="D768" s="301"/>
      <c r="E768" s="301"/>
      <c r="F768" s="426"/>
      <c r="G768" s="426"/>
      <c r="H768" s="301"/>
      <c r="I768" s="301"/>
      <c r="J768" s="301"/>
      <c r="K768" s="301"/>
      <c r="L768" s="301"/>
      <c r="M768" s="301"/>
      <c r="N768" s="301"/>
      <c r="O768" s="301"/>
      <c r="P768" s="301"/>
      <c r="Q768" s="301"/>
      <c r="R768" s="301"/>
      <c r="S768" s="301"/>
      <c r="T768" s="301"/>
      <c r="U768" s="301"/>
      <c r="V768" s="301"/>
      <c r="W768" s="301"/>
      <c r="X768" s="301"/>
      <c r="Y768" s="301"/>
      <c r="Z768" s="301"/>
      <c r="AA768" s="301"/>
      <c r="AB768" s="301"/>
      <c r="AC768" s="301"/>
      <c r="AD768" s="301"/>
      <c r="AE768" s="301"/>
      <c r="AF768" s="301"/>
      <c r="AG768" s="301"/>
      <c r="AH768" s="301"/>
      <c r="AI768" s="301"/>
      <c r="AJ768" s="301"/>
      <c r="AK768" s="301"/>
    </row>
    <row r="769" spans="1:37" ht="12.75" customHeight="1">
      <c r="A769" s="301"/>
      <c r="B769" s="301"/>
      <c r="C769" s="301"/>
      <c r="D769" s="301"/>
      <c r="E769" s="301"/>
      <c r="F769" s="426"/>
      <c r="G769" s="426"/>
      <c r="H769" s="301"/>
      <c r="I769" s="301"/>
      <c r="J769" s="301"/>
      <c r="K769" s="301"/>
      <c r="L769" s="301"/>
      <c r="M769" s="301"/>
      <c r="N769" s="301"/>
      <c r="O769" s="301"/>
      <c r="P769" s="301"/>
      <c r="Q769" s="301"/>
      <c r="R769" s="301"/>
      <c r="S769" s="301"/>
      <c r="T769" s="301"/>
      <c r="U769" s="301"/>
      <c r="V769" s="301"/>
      <c r="W769" s="301"/>
      <c r="X769" s="301"/>
      <c r="Y769" s="301"/>
      <c r="Z769" s="301"/>
      <c r="AA769" s="301"/>
      <c r="AB769" s="301"/>
      <c r="AC769" s="301"/>
      <c r="AD769" s="301"/>
      <c r="AE769" s="301"/>
      <c r="AF769" s="301"/>
      <c r="AG769" s="301"/>
      <c r="AH769" s="301"/>
      <c r="AI769" s="301"/>
      <c r="AJ769" s="301"/>
      <c r="AK769" s="301"/>
    </row>
    <row r="770" spans="1:37" ht="12.75" customHeight="1">
      <c r="A770" s="301"/>
      <c r="B770" s="301"/>
      <c r="C770" s="301"/>
      <c r="D770" s="301"/>
      <c r="E770" s="301"/>
      <c r="F770" s="426"/>
      <c r="G770" s="426"/>
      <c r="H770" s="301"/>
      <c r="I770" s="301"/>
      <c r="J770" s="301"/>
      <c r="K770" s="301"/>
      <c r="L770" s="301"/>
      <c r="M770" s="301"/>
      <c r="N770" s="301"/>
      <c r="O770" s="301"/>
      <c r="P770" s="301"/>
      <c r="Q770" s="301"/>
      <c r="R770" s="301"/>
      <c r="S770" s="301"/>
      <c r="T770" s="301"/>
      <c r="U770" s="301"/>
      <c r="V770" s="301"/>
      <c r="W770" s="301"/>
      <c r="X770" s="301"/>
      <c r="Y770" s="301"/>
      <c r="Z770" s="301"/>
      <c r="AA770" s="301"/>
      <c r="AB770" s="301"/>
      <c r="AC770" s="301"/>
      <c r="AD770" s="301"/>
      <c r="AE770" s="301"/>
      <c r="AF770" s="301"/>
      <c r="AG770" s="301"/>
      <c r="AH770" s="301"/>
      <c r="AI770" s="301"/>
      <c r="AJ770" s="301"/>
      <c r="AK770" s="301"/>
    </row>
    <row r="771" spans="1:37" ht="12.75" customHeight="1">
      <c r="A771" s="301"/>
      <c r="B771" s="301"/>
      <c r="C771" s="301"/>
      <c r="D771" s="301"/>
      <c r="E771" s="301"/>
      <c r="F771" s="426"/>
      <c r="G771" s="426"/>
      <c r="H771" s="301"/>
      <c r="I771" s="301"/>
      <c r="J771" s="301"/>
      <c r="K771" s="301"/>
      <c r="L771" s="301"/>
      <c r="M771" s="301"/>
      <c r="N771" s="301"/>
      <c r="O771" s="301"/>
      <c r="P771" s="301"/>
      <c r="Q771" s="301"/>
      <c r="R771" s="301"/>
      <c r="S771" s="301"/>
      <c r="T771" s="301"/>
      <c r="U771" s="301"/>
      <c r="V771" s="301"/>
      <c r="W771" s="301"/>
      <c r="X771" s="301"/>
      <c r="Y771" s="301"/>
      <c r="Z771" s="301"/>
      <c r="AA771" s="301"/>
      <c r="AB771" s="301"/>
      <c r="AC771" s="301"/>
      <c r="AD771" s="301"/>
      <c r="AE771" s="301"/>
      <c r="AF771" s="301"/>
      <c r="AG771" s="301"/>
      <c r="AH771" s="301"/>
      <c r="AI771" s="301"/>
      <c r="AJ771" s="301"/>
      <c r="AK771" s="301"/>
    </row>
    <row r="772" spans="1:37" ht="12.75" customHeight="1">
      <c r="A772" s="301"/>
      <c r="B772" s="301"/>
      <c r="C772" s="301"/>
      <c r="D772" s="301"/>
      <c r="E772" s="301"/>
      <c r="F772" s="426"/>
      <c r="G772" s="426"/>
      <c r="H772" s="301"/>
      <c r="I772" s="301"/>
      <c r="J772" s="301"/>
      <c r="K772" s="301"/>
      <c r="L772" s="301"/>
      <c r="M772" s="301"/>
      <c r="N772" s="301"/>
      <c r="O772" s="301"/>
      <c r="P772" s="301"/>
      <c r="Q772" s="301"/>
      <c r="R772" s="301"/>
      <c r="S772" s="301"/>
      <c r="T772" s="301"/>
      <c r="U772" s="301"/>
      <c r="V772" s="301"/>
      <c r="W772" s="301"/>
      <c r="X772" s="301"/>
      <c r="Y772" s="301"/>
      <c r="Z772" s="301"/>
      <c r="AA772" s="301"/>
      <c r="AB772" s="301"/>
      <c r="AC772" s="301"/>
      <c r="AD772" s="301"/>
      <c r="AE772" s="301"/>
      <c r="AF772" s="301"/>
      <c r="AG772" s="301"/>
      <c r="AH772" s="301"/>
      <c r="AI772" s="301"/>
      <c r="AJ772" s="301"/>
      <c r="AK772" s="301"/>
    </row>
    <row r="773" spans="1:37" ht="12.75" customHeight="1">
      <c r="A773" s="301"/>
      <c r="B773" s="301"/>
      <c r="C773" s="301"/>
      <c r="D773" s="301"/>
      <c r="E773" s="301"/>
      <c r="F773" s="426"/>
      <c r="G773" s="426"/>
      <c r="H773" s="301"/>
      <c r="I773" s="301"/>
      <c r="J773" s="301"/>
      <c r="K773" s="301"/>
      <c r="L773" s="301"/>
      <c r="M773" s="301"/>
      <c r="N773" s="301"/>
      <c r="O773" s="301"/>
      <c r="P773" s="301"/>
      <c r="Q773" s="301"/>
      <c r="R773" s="301"/>
      <c r="S773" s="301"/>
      <c r="T773" s="301"/>
      <c r="U773" s="301"/>
      <c r="V773" s="301"/>
      <c r="W773" s="301"/>
      <c r="X773" s="301"/>
      <c r="Y773" s="301"/>
      <c r="Z773" s="301"/>
      <c r="AA773" s="301"/>
      <c r="AB773" s="301"/>
      <c r="AC773" s="301"/>
      <c r="AD773" s="301"/>
      <c r="AE773" s="301"/>
      <c r="AF773" s="301"/>
      <c r="AG773" s="301"/>
      <c r="AH773" s="301"/>
      <c r="AI773" s="301"/>
      <c r="AJ773" s="301"/>
      <c r="AK773" s="301"/>
    </row>
    <row r="774" spans="1:37" ht="12.75" customHeight="1">
      <c r="A774" s="301"/>
      <c r="B774" s="301"/>
      <c r="C774" s="301"/>
      <c r="D774" s="301"/>
      <c r="E774" s="301"/>
      <c r="F774" s="426"/>
      <c r="G774" s="426"/>
      <c r="H774" s="301"/>
      <c r="I774" s="301"/>
      <c r="J774" s="301"/>
      <c r="K774" s="301"/>
      <c r="L774" s="301"/>
      <c r="M774" s="301"/>
      <c r="N774" s="301"/>
      <c r="O774" s="301"/>
      <c r="P774" s="301"/>
      <c r="Q774" s="301"/>
      <c r="R774" s="301"/>
      <c r="S774" s="301"/>
      <c r="T774" s="301"/>
      <c r="U774" s="301"/>
      <c r="V774" s="301"/>
      <c r="W774" s="301"/>
      <c r="X774" s="301"/>
      <c r="Y774" s="301"/>
      <c r="Z774" s="301"/>
      <c r="AA774" s="301"/>
      <c r="AB774" s="301"/>
      <c r="AC774" s="301"/>
      <c r="AD774" s="301"/>
      <c r="AE774" s="301"/>
      <c r="AF774" s="301"/>
      <c r="AG774" s="301"/>
      <c r="AH774" s="301"/>
      <c r="AI774" s="301"/>
      <c r="AJ774" s="301"/>
      <c r="AK774" s="301"/>
    </row>
    <row r="775" spans="1:37" ht="12.75" customHeight="1">
      <c r="A775" s="301"/>
      <c r="B775" s="301"/>
      <c r="C775" s="301"/>
      <c r="D775" s="301"/>
      <c r="E775" s="301"/>
      <c r="F775" s="426"/>
      <c r="G775" s="426"/>
      <c r="H775" s="301"/>
      <c r="I775" s="301"/>
      <c r="J775" s="301"/>
      <c r="K775" s="301"/>
      <c r="L775" s="301"/>
      <c r="M775" s="301"/>
      <c r="N775" s="301"/>
      <c r="O775" s="301"/>
      <c r="P775" s="301"/>
      <c r="Q775" s="301"/>
      <c r="R775" s="301"/>
      <c r="S775" s="301"/>
      <c r="T775" s="301"/>
      <c r="U775" s="301"/>
      <c r="V775" s="301"/>
      <c r="W775" s="301"/>
      <c r="X775" s="301"/>
      <c r="Y775" s="301"/>
      <c r="Z775" s="301"/>
      <c r="AA775" s="301"/>
      <c r="AB775" s="301"/>
      <c r="AC775" s="301"/>
      <c r="AD775" s="301"/>
      <c r="AE775" s="301"/>
      <c r="AF775" s="301"/>
      <c r="AG775" s="301"/>
      <c r="AH775" s="301"/>
      <c r="AI775" s="301"/>
      <c r="AJ775" s="301"/>
      <c r="AK775" s="301"/>
    </row>
    <row r="776" spans="1:37" ht="12.75" customHeight="1">
      <c r="A776" s="301"/>
      <c r="B776" s="301"/>
      <c r="C776" s="301"/>
      <c r="D776" s="301"/>
      <c r="E776" s="301"/>
      <c r="F776" s="426"/>
      <c r="G776" s="426"/>
      <c r="H776" s="301"/>
      <c r="I776" s="301"/>
      <c r="J776" s="301"/>
      <c r="K776" s="301"/>
      <c r="L776" s="301"/>
      <c r="M776" s="301"/>
      <c r="N776" s="301"/>
      <c r="O776" s="301"/>
      <c r="P776" s="301"/>
      <c r="Q776" s="301"/>
      <c r="R776" s="301"/>
      <c r="S776" s="301"/>
      <c r="T776" s="301"/>
      <c r="U776" s="301"/>
      <c r="V776" s="301"/>
      <c r="W776" s="301"/>
      <c r="X776" s="301"/>
      <c r="Y776" s="301"/>
      <c r="Z776" s="301"/>
      <c r="AA776" s="301"/>
      <c r="AB776" s="301"/>
      <c r="AC776" s="301"/>
      <c r="AD776" s="301"/>
      <c r="AE776" s="301"/>
      <c r="AF776" s="301"/>
      <c r="AG776" s="301"/>
      <c r="AH776" s="301"/>
      <c r="AI776" s="301"/>
      <c r="AJ776" s="301"/>
      <c r="AK776" s="301"/>
    </row>
    <row r="777" spans="1:37" ht="12.75" customHeight="1">
      <c r="A777" s="301"/>
      <c r="B777" s="301"/>
      <c r="C777" s="301"/>
      <c r="D777" s="301"/>
      <c r="E777" s="301"/>
      <c r="F777" s="426"/>
      <c r="G777" s="426"/>
      <c r="H777" s="301"/>
      <c r="I777" s="301"/>
      <c r="J777" s="301"/>
      <c r="K777" s="301"/>
      <c r="L777" s="301"/>
      <c r="M777" s="301"/>
      <c r="N777" s="301"/>
      <c r="O777" s="301"/>
      <c r="P777" s="301"/>
      <c r="Q777" s="301"/>
      <c r="R777" s="301"/>
      <c r="S777" s="301"/>
      <c r="T777" s="301"/>
      <c r="U777" s="301"/>
      <c r="V777" s="301"/>
      <c r="W777" s="301"/>
      <c r="X777" s="301"/>
      <c r="Y777" s="301"/>
      <c r="Z777" s="301"/>
      <c r="AA777" s="301"/>
      <c r="AB777" s="301"/>
      <c r="AC777" s="301"/>
      <c r="AD777" s="301"/>
      <c r="AE777" s="301"/>
      <c r="AF777" s="301"/>
      <c r="AG777" s="301"/>
      <c r="AH777" s="301"/>
      <c r="AI777" s="301"/>
      <c r="AJ777" s="301"/>
      <c r="AK777" s="301"/>
    </row>
    <row r="778" spans="1:37" ht="12.75" customHeight="1">
      <c r="A778" s="301"/>
      <c r="B778" s="301"/>
      <c r="C778" s="301"/>
      <c r="D778" s="301"/>
      <c r="E778" s="301"/>
      <c r="F778" s="426"/>
      <c r="G778" s="426"/>
      <c r="H778" s="301"/>
      <c r="I778" s="301"/>
      <c r="J778" s="301"/>
      <c r="K778" s="301"/>
      <c r="L778" s="301"/>
      <c r="M778" s="301"/>
      <c r="N778" s="301"/>
      <c r="O778" s="301"/>
      <c r="P778" s="301"/>
      <c r="Q778" s="301"/>
      <c r="R778" s="301"/>
      <c r="S778" s="301"/>
      <c r="T778" s="301"/>
      <c r="U778" s="301"/>
      <c r="V778" s="301"/>
      <c r="W778" s="301"/>
      <c r="X778" s="301"/>
      <c r="Y778" s="301"/>
      <c r="Z778" s="301"/>
      <c r="AA778" s="301"/>
      <c r="AB778" s="301"/>
      <c r="AC778" s="301"/>
      <c r="AD778" s="301"/>
      <c r="AE778" s="301"/>
      <c r="AF778" s="301"/>
      <c r="AG778" s="301"/>
      <c r="AH778" s="301"/>
      <c r="AI778" s="301"/>
      <c r="AJ778" s="301"/>
      <c r="AK778" s="301"/>
    </row>
    <row r="779" spans="1:37" ht="12.75" customHeight="1">
      <c r="A779" s="301"/>
      <c r="B779" s="301"/>
      <c r="C779" s="301"/>
      <c r="D779" s="301"/>
      <c r="E779" s="301"/>
      <c r="F779" s="426"/>
      <c r="G779" s="426"/>
      <c r="H779" s="301"/>
      <c r="I779" s="301"/>
      <c r="J779" s="301"/>
      <c r="K779" s="301"/>
      <c r="L779" s="301"/>
      <c r="M779" s="301"/>
      <c r="N779" s="301"/>
      <c r="O779" s="301"/>
      <c r="P779" s="301"/>
      <c r="Q779" s="301"/>
      <c r="R779" s="301"/>
      <c r="S779" s="301"/>
      <c r="T779" s="301"/>
      <c r="U779" s="301"/>
      <c r="V779" s="301"/>
      <c r="W779" s="301"/>
      <c r="X779" s="301"/>
      <c r="Y779" s="301"/>
      <c r="Z779" s="301"/>
      <c r="AA779" s="301"/>
      <c r="AB779" s="301"/>
      <c r="AC779" s="301"/>
      <c r="AD779" s="301"/>
      <c r="AE779" s="301"/>
      <c r="AF779" s="301"/>
      <c r="AG779" s="301"/>
      <c r="AH779" s="301"/>
      <c r="AI779" s="301"/>
      <c r="AJ779" s="301"/>
      <c r="AK779" s="301"/>
    </row>
    <row r="780" spans="1:37" ht="12.75" customHeight="1">
      <c r="A780" s="301"/>
      <c r="B780" s="301"/>
      <c r="C780" s="301"/>
      <c r="D780" s="301"/>
      <c r="E780" s="301"/>
      <c r="F780" s="426"/>
      <c r="G780" s="426"/>
      <c r="H780" s="301"/>
      <c r="I780" s="301"/>
      <c r="J780" s="301"/>
      <c r="K780" s="301"/>
      <c r="L780" s="301"/>
      <c r="M780" s="301"/>
      <c r="N780" s="301"/>
      <c r="O780" s="301"/>
      <c r="P780" s="301"/>
      <c r="Q780" s="301"/>
      <c r="R780" s="301"/>
      <c r="S780" s="301"/>
      <c r="T780" s="301"/>
      <c r="U780" s="301"/>
      <c r="V780" s="301"/>
      <c r="W780" s="301"/>
      <c r="X780" s="301"/>
      <c r="Y780" s="301"/>
      <c r="Z780" s="301"/>
      <c r="AA780" s="301"/>
      <c r="AB780" s="301"/>
      <c r="AC780" s="301"/>
      <c r="AD780" s="301"/>
      <c r="AE780" s="301"/>
      <c r="AF780" s="301"/>
      <c r="AG780" s="301"/>
      <c r="AH780" s="301"/>
      <c r="AI780" s="301"/>
      <c r="AJ780" s="301"/>
      <c r="AK780" s="301"/>
    </row>
    <row r="781" spans="1:37" ht="12.75" customHeight="1">
      <c r="A781" s="301"/>
      <c r="B781" s="301"/>
      <c r="C781" s="301"/>
      <c r="D781" s="301"/>
      <c r="E781" s="301"/>
      <c r="F781" s="426"/>
      <c r="G781" s="426"/>
      <c r="H781" s="301"/>
      <c r="I781" s="301"/>
      <c r="J781" s="301"/>
      <c r="K781" s="301"/>
      <c r="L781" s="301"/>
      <c r="M781" s="301"/>
      <c r="N781" s="301"/>
      <c r="O781" s="301"/>
      <c r="P781" s="301"/>
      <c r="Q781" s="301"/>
      <c r="R781" s="301"/>
      <c r="S781" s="301"/>
      <c r="T781" s="301"/>
      <c r="U781" s="301"/>
      <c r="V781" s="301"/>
      <c r="W781" s="301"/>
      <c r="X781" s="301"/>
      <c r="Y781" s="301"/>
      <c r="Z781" s="301"/>
      <c r="AA781" s="301"/>
      <c r="AB781" s="301"/>
      <c r="AC781" s="301"/>
      <c r="AD781" s="301"/>
      <c r="AE781" s="301"/>
      <c r="AF781" s="301"/>
      <c r="AG781" s="301"/>
      <c r="AH781" s="301"/>
      <c r="AI781" s="301"/>
      <c r="AJ781" s="301"/>
      <c r="AK781" s="301"/>
    </row>
    <row r="782" spans="1:37" ht="12.75" customHeight="1">
      <c r="A782" s="301"/>
      <c r="B782" s="301"/>
      <c r="C782" s="301"/>
      <c r="D782" s="301"/>
      <c r="E782" s="301"/>
      <c r="F782" s="426"/>
      <c r="G782" s="426"/>
      <c r="H782" s="301"/>
      <c r="I782" s="301"/>
      <c r="J782" s="301"/>
      <c r="K782" s="301"/>
      <c r="L782" s="301"/>
      <c r="M782" s="301"/>
      <c r="N782" s="301"/>
      <c r="O782" s="301"/>
      <c r="P782" s="301"/>
      <c r="Q782" s="301"/>
      <c r="R782" s="301"/>
      <c r="S782" s="301"/>
      <c r="T782" s="301"/>
      <c r="U782" s="301"/>
      <c r="V782" s="301"/>
      <c r="W782" s="301"/>
      <c r="X782" s="301"/>
      <c r="Y782" s="301"/>
      <c r="Z782" s="301"/>
      <c r="AA782" s="301"/>
      <c r="AB782" s="301"/>
      <c r="AC782" s="301"/>
      <c r="AD782" s="301"/>
      <c r="AE782" s="301"/>
      <c r="AF782" s="301"/>
      <c r="AG782" s="301"/>
      <c r="AH782" s="301"/>
      <c r="AI782" s="301"/>
      <c r="AJ782" s="301"/>
      <c r="AK782" s="301"/>
    </row>
    <row r="783" spans="1:37" ht="12.75" customHeight="1">
      <c r="A783" s="301"/>
      <c r="B783" s="301"/>
      <c r="C783" s="301"/>
      <c r="D783" s="301"/>
      <c r="E783" s="301"/>
      <c r="F783" s="426"/>
      <c r="G783" s="426"/>
      <c r="H783" s="301"/>
      <c r="I783" s="301"/>
      <c r="J783" s="301"/>
      <c r="K783" s="301"/>
      <c r="L783" s="301"/>
      <c r="M783" s="301"/>
      <c r="N783" s="301"/>
      <c r="O783" s="301"/>
      <c r="P783" s="301"/>
      <c r="Q783" s="301"/>
      <c r="R783" s="301"/>
      <c r="S783" s="301"/>
      <c r="T783" s="301"/>
      <c r="U783" s="301"/>
      <c r="V783" s="301"/>
      <c r="W783" s="301"/>
      <c r="X783" s="301"/>
      <c r="Y783" s="301"/>
      <c r="Z783" s="301"/>
      <c r="AA783" s="301"/>
      <c r="AB783" s="301"/>
      <c r="AC783" s="301"/>
      <c r="AD783" s="301"/>
      <c r="AE783" s="301"/>
      <c r="AF783" s="301"/>
      <c r="AG783" s="301"/>
      <c r="AH783" s="301"/>
      <c r="AI783" s="301"/>
      <c r="AJ783" s="301"/>
      <c r="AK783" s="301"/>
    </row>
    <row r="784" spans="1:37" ht="12.75" customHeight="1">
      <c r="A784" s="301"/>
      <c r="B784" s="301"/>
      <c r="C784" s="301"/>
      <c r="D784" s="301"/>
      <c r="E784" s="301"/>
      <c r="F784" s="426"/>
      <c r="G784" s="426"/>
      <c r="H784" s="301"/>
      <c r="I784" s="301"/>
      <c r="J784" s="301"/>
      <c r="K784" s="301"/>
      <c r="L784" s="301"/>
      <c r="M784" s="301"/>
      <c r="N784" s="301"/>
      <c r="O784" s="301"/>
      <c r="P784" s="301"/>
      <c r="Q784" s="301"/>
      <c r="R784" s="301"/>
      <c r="S784" s="301"/>
      <c r="T784" s="301"/>
      <c r="U784" s="301"/>
      <c r="V784" s="301"/>
      <c r="W784" s="301"/>
      <c r="X784" s="301"/>
      <c r="Y784" s="301"/>
      <c r="Z784" s="301"/>
      <c r="AA784" s="301"/>
      <c r="AB784" s="301"/>
      <c r="AC784" s="301"/>
      <c r="AD784" s="301"/>
      <c r="AE784" s="301"/>
      <c r="AF784" s="301"/>
      <c r="AG784" s="301"/>
      <c r="AH784" s="301"/>
      <c r="AI784" s="301"/>
      <c r="AJ784" s="301"/>
      <c r="AK784" s="301"/>
    </row>
    <row r="785" spans="1:37" ht="12.75" customHeight="1">
      <c r="A785" s="301"/>
      <c r="B785" s="301"/>
      <c r="C785" s="301"/>
      <c r="D785" s="301"/>
      <c r="E785" s="301"/>
      <c r="F785" s="426"/>
      <c r="G785" s="426"/>
      <c r="H785" s="301"/>
      <c r="I785" s="301"/>
      <c r="J785" s="301"/>
      <c r="K785" s="301"/>
      <c r="L785" s="301"/>
      <c r="M785" s="301"/>
      <c r="N785" s="301"/>
      <c r="O785" s="301"/>
      <c r="P785" s="301"/>
      <c r="Q785" s="301"/>
      <c r="R785" s="301"/>
      <c r="S785" s="301"/>
      <c r="T785" s="301"/>
      <c r="U785" s="301"/>
      <c r="V785" s="301"/>
      <c r="W785" s="301"/>
      <c r="X785" s="301"/>
      <c r="Y785" s="301"/>
      <c r="Z785" s="301"/>
      <c r="AA785" s="301"/>
      <c r="AB785" s="301"/>
      <c r="AC785" s="301"/>
      <c r="AD785" s="301"/>
      <c r="AE785" s="301"/>
      <c r="AF785" s="301"/>
      <c r="AG785" s="301"/>
      <c r="AH785" s="301"/>
      <c r="AI785" s="301"/>
      <c r="AJ785" s="301"/>
      <c r="AK785" s="301"/>
    </row>
    <row r="786" spans="1:37" ht="12.75" customHeight="1">
      <c r="A786" s="301"/>
      <c r="B786" s="301"/>
      <c r="C786" s="301"/>
      <c r="D786" s="301"/>
      <c r="E786" s="301"/>
      <c r="F786" s="426"/>
      <c r="G786" s="426"/>
      <c r="H786" s="301"/>
      <c r="I786" s="301"/>
      <c r="J786" s="301"/>
      <c r="K786" s="301"/>
      <c r="L786" s="301"/>
      <c r="M786" s="301"/>
      <c r="N786" s="301"/>
      <c r="O786" s="301"/>
      <c r="P786" s="301"/>
      <c r="Q786" s="301"/>
      <c r="R786" s="301"/>
      <c r="S786" s="301"/>
      <c r="T786" s="301"/>
      <c r="U786" s="301"/>
      <c r="V786" s="301"/>
      <c r="W786" s="301"/>
      <c r="X786" s="301"/>
      <c r="Y786" s="301"/>
      <c r="Z786" s="301"/>
      <c r="AA786" s="301"/>
      <c r="AB786" s="301"/>
      <c r="AC786" s="301"/>
      <c r="AD786" s="301"/>
      <c r="AE786" s="301"/>
      <c r="AF786" s="301"/>
      <c r="AG786" s="301"/>
      <c r="AH786" s="301"/>
      <c r="AI786" s="301"/>
      <c r="AJ786" s="301"/>
      <c r="AK786" s="301"/>
    </row>
    <row r="787" spans="1:37" ht="12.75" customHeight="1">
      <c r="A787" s="301"/>
      <c r="B787" s="301"/>
      <c r="C787" s="301"/>
      <c r="D787" s="301"/>
      <c r="E787" s="301"/>
      <c r="F787" s="426"/>
      <c r="G787" s="426"/>
      <c r="H787" s="301"/>
      <c r="I787" s="301"/>
      <c r="J787" s="301"/>
      <c r="K787" s="301"/>
      <c r="L787" s="301"/>
      <c r="M787" s="301"/>
      <c r="N787" s="301"/>
      <c r="O787" s="301"/>
      <c r="P787" s="301"/>
      <c r="Q787" s="301"/>
      <c r="R787" s="301"/>
      <c r="S787" s="301"/>
      <c r="T787" s="301"/>
      <c r="U787" s="301"/>
      <c r="V787" s="301"/>
      <c r="W787" s="301"/>
      <c r="X787" s="301"/>
      <c r="Y787" s="301"/>
      <c r="Z787" s="301"/>
      <c r="AA787" s="301"/>
      <c r="AB787" s="301"/>
      <c r="AC787" s="301"/>
      <c r="AD787" s="301"/>
      <c r="AE787" s="301"/>
      <c r="AF787" s="301"/>
      <c r="AG787" s="301"/>
      <c r="AH787" s="301"/>
      <c r="AI787" s="301"/>
      <c r="AJ787" s="301"/>
      <c r="AK787" s="301"/>
    </row>
    <row r="788" spans="1:37" ht="12.75" customHeight="1">
      <c r="A788" s="301"/>
      <c r="B788" s="301"/>
      <c r="C788" s="301"/>
      <c r="D788" s="301"/>
      <c r="E788" s="301"/>
      <c r="F788" s="426"/>
      <c r="G788" s="426"/>
      <c r="H788" s="301"/>
      <c r="I788" s="301"/>
      <c r="J788" s="301"/>
      <c r="K788" s="301"/>
      <c r="L788" s="301"/>
      <c r="M788" s="301"/>
      <c r="N788" s="301"/>
      <c r="O788" s="301"/>
      <c r="P788" s="301"/>
      <c r="Q788" s="301"/>
      <c r="R788" s="301"/>
      <c r="S788" s="301"/>
      <c r="T788" s="301"/>
      <c r="U788" s="301"/>
      <c r="V788" s="301"/>
      <c r="W788" s="301"/>
      <c r="X788" s="301"/>
      <c r="Y788" s="301"/>
      <c r="Z788" s="301"/>
      <c r="AA788" s="301"/>
      <c r="AB788" s="301"/>
      <c r="AC788" s="301"/>
      <c r="AD788" s="301"/>
      <c r="AE788" s="301"/>
      <c r="AF788" s="301"/>
      <c r="AG788" s="301"/>
      <c r="AH788" s="301"/>
      <c r="AI788" s="301"/>
      <c r="AJ788" s="301"/>
      <c r="AK788" s="301"/>
    </row>
    <row r="789" spans="1:37" ht="12.75" customHeight="1">
      <c r="A789" s="301"/>
      <c r="B789" s="301"/>
      <c r="C789" s="301"/>
      <c r="D789" s="301"/>
      <c r="E789" s="301"/>
      <c r="F789" s="426"/>
      <c r="G789" s="426"/>
      <c r="H789" s="301"/>
      <c r="I789" s="301"/>
      <c r="J789" s="301"/>
      <c r="K789" s="301"/>
      <c r="L789" s="301"/>
      <c r="M789" s="301"/>
      <c r="N789" s="301"/>
      <c r="O789" s="301"/>
      <c r="P789" s="301"/>
      <c r="Q789" s="301"/>
      <c r="R789" s="301"/>
      <c r="S789" s="301"/>
      <c r="T789" s="301"/>
      <c r="U789" s="301"/>
      <c r="V789" s="301"/>
      <c r="W789" s="301"/>
      <c r="X789" s="301"/>
      <c r="Y789" s="301"/>
      <c r="Z789" s="301"/>
      <c r="AA789" s="301"/>
      <c r="AB789" s="301"/>
      <c r="AC789" s="301"/>
      <c r="AD789" s="301"/>
      <c r="AE789" s="301"/>
      <c r="AF789" s="301"/>
      <c r="AG789" s="301"/>
      <c r="AH789" s="301"/>
      <c r="AI789" s="301"/>
      <c r="AJ789" s="301"/>
      <c r="AK789" s="301"/>
    </row>
    <row r="790" spans="1:37" ht="12.75" customHeight="1">
      <c r="A790" s="301"/>
      <c r="B790" s="301"/>
      <c r="C790" s="301"/>
      <c r="D790" s="301"/>
      <c r="E790" s="301"/>
      <c r="F790" s="426"/>
      <c r="G790" s="426"/>
      <c r="H790" s="301"/>
      <c r="I790" s="301"/>
      <c r="J790" s="301"/>
      <c r="K790" s="301"/>
      <c r="L790" s="301"/>
      <c r="M790" s="301"/>
      <c r="N790" s="301"/>
      <c r="O790" s="301"/>
      <c r="P790" s="301"/>
      <c r="Q790" s="301"/>
      <c r="R790" s="301"/>
      <c r="S790" s="301"/>
      <c r="T790" s="301"/>
      <c r="U790" s="301"/>
      <c r="V790" s="301"/>
      <c r="W790" s="301"/>
      <c r="X790" s="301"/>
      <c r="Y790" s="301"/>
      <c r="Z790" s="301"/>
      <c r="AA790" s="301"/>
      <c r="AB790" s="301"/>
      <c r="AC790" s="301"/>
      <c r="AD790" s="301"/>
      <c r="AE790" s="301"/>
      <c r="AF790" s="301"/>
      <c r="AG790" s="301"/>
      <c r="AH790" s="301"/>
      <c r="AI790" s="301"/>
      <c r="AJ790" s="301"/>
      <c r="AK790" s="301"/>
    </row>
    <row r="791" spans="1:37" ht="12.75" customHeight="1">
      <c r="A791" s="301"/>
      <c r="B791" s="301"/>
      <c r="C791" s="301"/>
      <c r="D791" s="301"/>
      <c r="E791" s="301"/>
      <c r="F791" s="426"/>
      <c r="G791" s="426"/>
      <c r="H791" s="301"/>
      <c r="I791" s="301"/>
      <c r="J791" s="301"/>
      <c r="K791" s="301"/>
      <c r="L791" s="301"/>
      <c r="M791" s="301"/>
      <c r="N791" s="301"/>
      <c r="O791" s="301"/>
      <c r="P791" s="301"/>
      <c r="Q791" s="301"/>
      <c r="R791" s="301"/>
      <c r="S791" s="301"/>
      <c r="T791" s="301"/>
      <c r="U791" s="301"/>
      <c r="V791" s="301"/>
      <c r="W791" s="301"/>
      <c r="X791" s="301"/>
      <c r="Y791" s="301"/>
      <c r="Z791" s="301"/>
      <c r="AA791" s="301"/>
      <c r="AB791" s="301"/>
      <c r="AC791" s="301"/>
      <c r="AD791" s="301"/>
      <c r="AE791" s="301"/>
      <c r="AF791" s="301"/>
      <c r="AG791" s="301"/>
      <c r="AH791" s="301"/>
      <c r="AI791" s="301"/>
      <c r="AJ791" s="301"/>
      <c r="AK791" s="301"/>
    </row>
    <row r="792" spans="1:37" ht="12.75" customHeight="1">
      <c r="A792" s="301"/>
      <c r="B792" s="301"/>
      <c r="C792" s="301"/>
      <c r="D792" s="301"/>
      <c r="E792" s="301"/>
      <c r="F792" s="426"/>
      <c r="G792" s="426"/>
      <c r="H792" s="301"/>
      <c r="I792" s="301"/>
      <c r="J792" s="301"/>
      <c r="K792" s="301"/>
      <c r="L792" s="301"/>
      <c r="M792" s="301"/>
      <c r="N792" s="301"/>
      <c r="O792" s="301"/>
      <c r="P792" s="301"/>
      <c r="Q792" s="301"/>
      <c r="R792" s="301"/>
      <c r="S792" s="301"/>
      <c r="T792" s="301"/>
      <c r="U792" s="301"/>
      <c r="V792" s="301"/>
      <c r="W792" s="301"/>
      <c r="X792" s="301"/>
      <c r="Y792" s="301"/>
      <c r="Z792" s="301"/>
      <c r="AA792" s="301"/>
      <c r="AB792" s="301"/>
      <c r="AC792" s="301"/>
      <c r="AD792" s="301"/>
      <c r="AE792" s="301"/>
      <c r="AF792" s="301"/>
      <c r="AG792" s="301"/>
      <c r="AH792" s="301"/>
      <c r="AI792" s="301"/>
      <c r="AJ792" s="301"/>
      <c r="AK792" s="301"/>
    </row>
    <row r="793" spans="1:37" ht="12.75" customHeight="1">
      <c r="A793" s="301"/>
      <c r="B793" s="301"/>
      <c r="C793" s="301"/>
      <c r="D793" s="301"/>
      <c r="E793" s="301"/>
      <c r="F793" s="426"/>
      <c r="G793" s="426"/>
      <c r="H793" s="301"/>
      <c r="I793" s="301"/>
      <c r="J793" s="301"/>
      <c r="K793" s="301"/>
      <c r="L793" s="301"/>
      <c r="M793" s="301"/>
      <c r="N793" s="301"/>
      <c r="O793" s="301"/>
      <c r="P793" s="301"/>
      <c r="Q793" s="301"/>
      <c r="R793" s="301"/>
      <c r="S793" s="301"/>
      <c r="T793" s="301"/>
      <c r="U793" s="301"/>
      <c r="V793" s="301"/>
      <c r="W793" s="301"/>
      <c r="X793" s="301"/>
      <c r="Y793" s="301"/>
      <c r="Z793" s="301"/>
      <c r="AA793" s="301"/>
      <c r="AB793" s="301"/>
      <c r="AC793" s="301"/>
      <c r="AD793" s="301"/>
      <c r="AE793" s="301"/>
      <c r="AF793" s="301"/>
      <c r="AG793" s="301"/>
      <c r="AH793" s="301"/>
      <c r="AI793" s="301"/>
      <c r="AJ793" s="301"/>
      <c r="AK793" s="301"/>
    </row>
    <row r="794" spans="1:37" ht="12.75" customHeight="1">
      <c r="A794" s="301"/>
      <c r="B794" s="301"/>
      <c r="C794" s="301"/>
      <c r="D794" s="301"/>
      <c r="E794" s="301"/>
      <c r="F794" s="426"/>
      <c r="G794" s="426"/>
      <c r="H794" s="301"/>
      <c r="I794" s="301"/>
      <c r="J794" s="301"/>
      <c r="K794" s="301"/>
      <c r="L794" s="301"/>
      <c r="M794" s="301"/>
      <c r="N794" s="301"/>
      <c r="O794" s="301"/>
      <c r="P794" s="301"/>
      <c r="Q794" s="301"/>
      <c r="R794" s="301"/>
      <c r="S794" s="301"/>
      <c r="T794" s="301"/>
      <c r="U794" s="301"/>
      <c r="V794" s="301"/>
      <c r="W794" s="301"/>
      <c r="X794" s="301"/>
      <c r="Y794" s="301"/>
      <c r="Z794" s="301"/>
      <c r="AA794" s="301"/>
      <c r="AB794" s="301"/>
      <c r="AC794" s="301"/>
      <c r="AD794" s="301"/>
      <c r="AE794" s="301"/>
      <c r="AF794" s="301"/>
      <c r="AG794" s="301"/>
      <c r="AH794" s="301"/>
      <c r="AI794" s="301"/>
      <c r="AJ794" s="301"/>
      <c r="AK794" s="301"/>
    </row>
    <row r="795" spans="1:37" ht="12.75" customHeight="1">
      <c r="A795" s="301"/>
      <c r="B795" s="301"/>
      <c r="C795" s="301"/>
      <c r="D795" s="301"/>
      <c r="E795" s="301"/>
      <c r="F795" s="426"/>
      <c r="G795" s="426"/>
      <c r="H795" s="301"/>
      <c r="I795" s="301"/>
      <c r="J795" s="301"/>
      <c r="K795" s="301"/>
      <c r="L795" s="301"/>
      <c r="M795" s="301"/>
      <c r="N795" s="301"/>
      <c r="O795" s="301"/>
      <c r="P795" s="301"/>
      <c r="Q795" s="301"/>
      <c r="R795" s="301"/>
      <c r="S795" s="301"/>
      <c r="T795" s="301"/>
      <c r="U795" s="301"/>
      <c r="V795" s="301"/>
      <c r="W795" s="301"/>
      <c r="X795" s="301"/>
      <c r="Y795" s="301"/>
      <c r="Z795" s="301"/>
      <c r="AA795" s="301"/>
      <c r="AB795" s="301"/>
      <c r="AC795" s="301"/>
      <c r="AD795" s="301"/>
      <c r="AE795" s="301"/>
      <c r="AF795" s="301"/>
      <c r="AG795" s="301"/>
      <c r="AH795" s="301"/>
      <c r="AI795" s="301"/>
      <c r="AJ795" s="301"/>
      <c r="AK795" s="301"/>
    </row>
    <row r="796" spans="1:37" ht="12.75" customHeight="1">
      <c r="A796" s="301"/>
      <c r="B796" s="301"/>
      <c r="C796" s="301"/>
      <c r="D796" s="301"/>
      <c r="E796" s="301"/>
      <c r="F796" s="426"/>
      <c r="G796" s="426"/>
      <c r="H796" s="301"/>
      <c r="I796" s="301"/>
      <c r="J796" s="301"/>
      <c r="K796" s="301"/>
      <c r="L796" s="301"/>
      <c r="M796" s="301"/>
      <c r="N796" s="301"/>
      <c r="O796" s="301"/>
      <c r="P796" s="301"/>
      <c r="Q796" s="301"/>
      <c r="R796" s="301"/>
      <c r="S796" s="301"/>
      <c r="T796" s="301"/>
      <c r="U796" s="301"/>
      <c r="V796" s="301"/>
      <c r="W796" s="301"/>
      <c r="X796" s="301"/>
      <c r="Y796" s="301"/>
      <c r="Z796" s="301"/>
      <c r="AA796" s="301"/>
      <c r="AB796" s="301"/>
      <c r="AC796" s="301"/>
      <c r="AD796" s="301"/>
      <c r="AE796" s="301"/>
      <c r="AF796" s="301"/>
      <c r="AG796" s="301"/>
      <c r="AH796" s="301"/>
      <c r="AI796" s="301"/>
      <c r="AJ796" s="301"/>
      <c r="AK796" s="301"/>
    </row>
    <row r="797" spans="1:37" ht="12.75" customHeight="1">
      <c r="A797" s="301"/>
      <c r="B797" s="301"/>
      <c r="C797" s="301"/>
      <c r="D797" s="301"/>
      <c r="E797" s="301"/>
      <c r="F797" s="426"/>
      <c r="G797" s="426"/>
      <c r="H797" s="301"/>
      <c r="I797" s="301"/>
      <c r="J797" s="301"/>
      <c r="K797" s="301"/>
      <c r="L797" s="301"/>
      <c r="M797" s="301"/>
      <c r="N797" s="301"/>
      <c r="O797" s="301"/>
      <c r="P797" s="301"/>
      <c r="Q797" s="301"/>
      <c r="R797" s="301"/>
      <c r="S797" s="301"/>
      <c r="T797" s="301"/>
      <c r="U797" s="301"/>
      <c r="V797" s="301"/>
      <c r="W797" s="301"/>
      <c r="X797" s="301"/>
      <c r="Y797" s="301"/>
      <c r="Z797" s="301"/>
      <c r="AA797" s="301"/>
      <c r="AB797" s="301"/>
      <c r="AC797" s="301"/>
      <c r="AD797" s="301"/>
      <c r="AE797" s="301"/>
      <c r="AF797" s="301"/>
      <c r="AG797" s="301"/>
      <c r="AH797" s="301"/>
      <c r="AI797" s="301"/>
      <c r="AJ797" s="301"/>
      <c r="AK797" s="301"/>
    </row>
    <row r="798" spans="1:37" ht="12.75" customHeight="1">
      <c r="A798" s="301"/>
      <c r="B798" s="301"/>
      <c r="C798" s="301"/>
      <c r="D798" s="301"/>
      <c r="E798" s="301"/>
      <c r="F798" s="426"/>
      <c r="G798" s="426"/>
      <c r="H798" s="301"/>
      <c r="I798" s="301"/>
      <c r="J798" s="301"/>
      <c r="K798" s="301"/>
      <c r="L798" s="301"/>
      <c r="M798" s="301"/>
      <c r="N798" s="301"/>
      <c r="O798" s="301"/>
      <c r="P798" s="301"/>
      <c r="Q798" s="301"/>
      <c r="R798" s="301"/>
      <c r="S798" s="301"/>
      <c r="T798" s="301"/>
      <c r="U798" s="301"/>
      <c r="V798" s="301"/>
      <c r="W798" s="301"/>
      <c r="X798" s="301"/>
      <c r="Y798" s="301"/>
      <c r="Z798" s="301"/>
      <c r="AA798" s="301"/>
      <c r="AB798" s="301"/>
      <c r="AC798" s="301"/>
      <c r="AD798" s="301"/>
      <c r="AE798" s="301"/>
      <c r="AF798" s="301"/>
      <c r="AG798" s="301"/>
      <c r="AH798" s="301"/>
      <c r="AI798" s="301"/>
      <c r="AJ798" s="301"/>
      <c r="AK798" s="301"/>
    </row>
    <row r="799" spans="1:37" ht="12.75" customHeight="1">
      <c r="A799" s="301"/>
      <c r="B799" s="301"/>
      <c r="C799" s="301"/>
      <c r="D799" s="301"/>
      <c r="E799" s="301"/>
      <c r="F799" s="426"/>
      <c r="G799" s="426"/>
      <c r="H799" s="301"/>
      <c r="I799" s="301"/>
      <c r="J799" s="301"/>
      <c r="K799" s="301"/>
      <c r="L799" s="301"/>
      <c r="M799" s="301"/>
      <c r="N799" s="301"/>
      <c r="O799" s="301"/>
      <c r="P799" s="301"/>
      <c r="Q799" s="301"/>
      <c r="R799" s="301"/>
      <c r="S799" s="301"/>
      <c r="T799" s="301"/>
      <c r="U799" s="301"/>
      <c r="V799" s="301"/>
      <c r="W799" s="301"/>
      <c r="X799" s="301"/>
      <c r="Y799" s="301"/>
      <c r="Z799" s="301"/>
      <c r="AA799" s="301"/>
      <c r="AB799" s="301"/>
      <c r="AC799" s="301"/>
      <c r="AD799" s="301"/>
      <c r="AE799" s="301"/>
      <c r="AF799" s="301"/>
      <c r="AG799" s="301"/>
      <c r="AH799" s="301"/>
      <c r="AI799" s="301"/>
      <c r="AJ799" s="301"/>
      <c r="AK799" s="301"/>
    </row>
    <row r="800" spans="1:37" ht="12.75" customHeight="1">
      <c r="A800" s="301"/>
      <c r="B800" s="301"/>
      <c r="C800" s="301"/>
      <c r="D800" s="301"/>
      <c r="E800" s="301"/>
      <c r="F800" s="426"/>
      <c r="G800" s="426"/>
      <c r="H800" s="301"/>
      <c r="I800" s="301"/>
      <c r="J800" s="301"/>
      <c r="K800" s="301"/>
      <c r="L800" s="301"/>
      <c r="M800" s="301"/>
      <c r="N800" s="301"/>
      <c r="O800" s="301"/>
      <c r="P800" s="301"/>
      <c r="Q800" s="301"/>
      <c r="R800" s="301"/>
      <c r="S800" s="301"/>
      <c r="T800" s="301"/>
      <c r="U800" s="301"/>
      <c r="V800" s="301"/>
      <c r="W800" s="301"/>
      <c r="X800" s="301"/>
      <c r="Y800" s="301"/>
      <c r="Z800" s="301"/>
      <c r="AA800" s="301"/>
      <c r="AB800" s="301"/>
      <c r="AC800" s="301"/>
      <c r="AD800" s="301"/>
      <c r="AE800" s="301"/>
      <c r="AF800" s="301"/>
      <c r="AG800" s="301"/>
      <c r="AH800" s="301"/>
      <c r="AI800" s="301"/>
      <c r="AJ800" s="301"/>
      <c r="AK800" s="301"/>
    </row>
    <row r="801" spans="1:37" ht="12.75" customHeight="1">
      <c r="A801" s="301"/>
      <c r="B801" s="301"/>
      <c r="C801" s="301"/>
      <c r="D801" s="301"/>
      <c r="E801" s="301"/>
      <c r="F801" s="426"/>
      <c r="G801" s="426"/>
      <c r="H801" s="301"/>
      <c r="I801" s="301"/>
      <c r="J801" s="301"/>
      <c r="K801" s="301"/>
      <c r="L801" s="301"/>
      <c r="M801" s="301"/>
      <c r="N801" s="301"/>
      <c r="O801" s="301"/>
      <c r="P801" s="301"/>
      <c r="Q801" s="301"/>
      <c r="R801" s="301"/>
      <c r="S801" s="301"/>
      <c r="T801" s="301"/>
      <c r="U801" s="301"/>
      <c r="V801" s="301"/>
      <c r="W801" s="301"/>
      <c r="X801" s="301"/>
      <c r="Y801" s="301"/>
      <c r="Z801" s="301"/>
      <c r="AA801" s="301"/>
      <c r="AB801" s="301"/>
      <c r="AC801" s="301"/>
      <c r="AD801" s="301"/>
      <c r="AE801" s="301"/>
      <c r="AF801" s="301"/>
      <c r="AG801" s="301"/>
      <c r="AH801" s="301"/>
      <c r="AI801" s="301"/>
      <c r="AJ801" s="301"/>
      <c r="AK801" s="301"/>
    </row>
    <row r="802" spans="1:37" ht="12.75" customHeight="1">
      <c r="A802" s="301"/>
      <c r="B802" s="301"/>
      <c r="C802" s="301"/>
      <c r="D802" s="301"/>
      <c r="E802" s="301"/>
      <c r="F802" s="426"/>
      <c r="G802" s="426"/>
      <c r="H802" s="301"/>
      <c r="I802" s="301"/>
      <c r="J802" s="301"/>
      <c r="K802" s="301"/>
      <c r="L802" s="301"/>
      <c r="M802" s="301"/>
      <c r="N802" s="301"/>
      <c r="O802" s="301"/>
      <c r="P802" s="301"/>
      <c r="Q802" s="301"/>
      <c r="R802" s="301"/>
      <c r="S802" s="301"/>
      <c r="T802" s="301"/>
      <c r="U802" s="301"/>
      <c r="V802" s="301"/>
      <c r="W802" s="301"/>
      <c r="X802" s="301"/>
      <c r="Y802" s="301"/>
      <c r="Z802" s="301"/>
      <c r="AA802" s="301"/>
      <c r="AB802" s="301"/>
      <c r="AC802" s="301"/>
      <c r="AD802" s="301"/>
      <c r="AE802" s="301"/>
      <c r="AF802" s="301"/>
      <c r="AG802" s="301"/>
      <c r="AH802" s="301"/>
      <c r="AI802" s="301"/>
      <c r="AJ802" s="301"/>
      <c r="AK802" s="301"/>
    </row>
    <row r="803" spans="1:37" ht="12.75" customHeight="1">
      <c r="A803" s="301"/>
      <c r="B803" s="301"/>
      <c r="C803" s="301"/>
      <c r="D803" s="301"/>
      <c r="E803" s="301"/>
      <c r="F803" s="426"/>
      <c r="G803" s="426"/>
      <c r="H803" s="301"/>
      <c r="I803" s="301"/>
      <c r="J803" s="301"/>
      <c r="K803" s="301"/>
      <c r="L803" s="301"/>
      <c r="M803" s="301"/>
      <c r="N803" s="301"/>
      <c r="O803" s="301"/>
      <c r="P803" s="301"/>
      <c r="Q803" s="301"/>
      <c r="R803" s="301"/>
      <c r="S803" s="301"/>
      <c r="T803" s="301"/>
      <c r="U803" s="301"/>
      <c r="V803" s="301"/>
      <c r="W803" s="301"/>
      <c r="X803" s="301"/>
      <c r="Y803" s="301"/>
      <c r="Z803" s="301"/>
      <c r="AA803" s="301"/>
      <c r="AB803" s="301"/>
      <c r="AC803" s="301"/>
      <c r="AD803" s="301"/>
      <c r="AE803" s="301"/>
      <c r="AF803" s="301"/>
      <c r="AG803" s="301"/>
      <c r="AH803" s="301"/>
      <c r="AI803" s="301"/>
      <c r="AJ803" s="301"/>
      <c r="AK803" s="301"/>
    </row>
    <row r="804" spans="1:37" ht="12.75" customHeight="1">
      <c r="A804" s="301"/>
      <c r="B804" s="301"/>
      <c r="C804" s="301"/>
      <c r="D804" s="301"/>
      <c r="E804" s="301"/>
      <c r="F804" s="426"/>
      <c r="G804" s="426"/>
      <c r="H804" s="301"/>
      <c r="I804" s="301"/>
      <c r="J804" s="301"/>
      <c r="K804" s="301"/>
      <c r="L804" s="301"/>
      <c r="M804" s="301"/>
      <c r="N804" s="301"/>
      <c r="O804" s="301"/>
      <c r="P804" s="301"/>
      <c r="Q804" s="301"/>
      <c r="R804" s="301"/>
      <c r="S804" s="301"/>
      <c r="T804" s="301"/>
      <c r="U804" s="301"/>
      <c r="V804" s="301"/>
      <c r="W804" s="301"/>
      <c r="X804" s="301"/>
      <c r="Y804" s="301"/>
      <c r="Z804" s="301"/>
      <c r="AA804" s="301"/>
      <c r="AB804" s="301"/>
      <c r="AC804" s="301"/>
      <c r="AD804" s="301"/>
      <c r="AE804" s="301"/>
      <c r="AF804" s="301"/>
      <c r="AG804" s="301"/>
      <c r="AH804" s="301"/>
      <c r="AI804" s="301"/>
      <c r="AJ804" s="301"/>
      <c r="AK804" s="301"/>
    </row>
    <row r="805" spans="1:37" ht="12.75" customHeight="1">
      <c r="A805" s="301"/>
      <c r="B805" s="301"/>
      <c r="C805" s="301"/>
      <c r="D805" s="301"/>
      <c r="E805" s="301"/>
      <c r="F805" s="426"/>
      <c r="G805" s="426"/>
      <c r="H805" s="301"/>
      <c r="I805" s="301"/>
      <c r="J805" s="301"/>
      <c r="K805" s="301"/>
      <c r="L805" s="301"/>
      <c r="M805" s="301"/>
      <c r="N805" s="301"/>
      <c r="O805" s="301"/>
      <c r="P805" s="301"/>
      <c r="Q805" s="301"/>
      <c r="R805" s="301"/>
      <c r="S805" s="301"/>
      <c r="T805" s="301"/>
      <c r="U805" s="301"/>
      <c r="V805" s="301"/>
      <c r="W805" s="301"/>
      <c r="X805" s="301"/>
      <c r="Y805" s="301"/>
      <c r="Z805" s="301"/>
      <c r="AA805" s="301"/>
      <c r="AB805" s="301"/>
      <c r="AC805" s="301"/>
      <c r="AD805" s="301"/>
      <c r="AE805" s="301"/>
      <c r="AF805" s="301"/>
      <c r="AG805" s="301"/>
      <c r="AH805" s="301"/>
      <c r="AI805" s="301"/>
      <c r="AJ805" s="301"/>
      <c r="AK805" s="301"/>
    </row>
    <row r="806" spans="1:37" ht="12.75" customHeight="1">
      <c r="A806" s="301"/>
      <c r="B806" s="301"/>
      <c r="C806" s="301"/>
      <c r="D806" s="301"/>
      <c r="E806" s="301"/>
      <c r="F806" s="426"/>
      <c r="G806" s="426"/>
      <c r="H806" s="301"/>
      <c r="I806" s="301"/>
      <c r="J806" s="301"/>
      <c r="K806" s="301"/>
      <c r="L806" s="301"/>
      <c r="M806" s="301"/>
      <c r="N806" s="301"/>
      <c r="O806" s="301"/>
      <c r="P806" s="301"/>
      <c r="Q806" s="301"/>
      <c r="R806" s="301"/>
      <c r="S806" s="301"/>
      <c r="T806" s="301"/>
      <c r="U806" s="301"/>
      <c r="V806" s="301"/>
      <c r="W806" s="301"/>
      <c r="X806" s="301"/>
      <c r="Y806" s="301"/>
      <c r="Z806" s="301"/>
      <c r="AA806" s="301"/>
      <c r="AB806" s="301"/>
      <c r="AC806" s="301"/>
      <c r="AD806" s="301"/>
      <c r="AE806" s="301"/>
      <c r="AF806" s="301"/>
      <c r="AG806" s="301"/>
      <c r="AH806" s="301"/>
      <c r="AI806" s="301"/>
      <c r="AJ806" s="301"/>
      <c r="AK806" s="301"/>
    </row>
    <row r="807" spans="1:37" ht="12.75" customHeight="1">
      <c r="A807" s="301"/>
      <c r="B807" s="301"/>
      <c r="C807" s="301"/>
      <c r="D807" s="301"/>
      <c r="E807" s="301"/>
      <c r="F807" s="426"/>
      <c r="G807" s="426"/>
      <c r="H807" s="301"/>
      <c r="I807" s="301"/>
      <c r="J807" s="301"/>
      <c r="K807" s="301"/>
      <c r="L807" s="301"/>
      <c r="M807" s="301"/>
      <c r="N807" s="301"/>
      <c r="O807" s="301"/>
      <c r="P807" s="301"/>
      <c r="Q807" s="301"/>
      <c r="R807" s="301"/>
      <c r="S807" s="301"/>
      <c r="T807" s="301"/>
      <c r="U807" s="301"/>
      <c r="V807" s="301"/>
      <c r="W807" s="301"/>
      <c r="X807" s="301"/>
      <c r="Y807" s="301"/>
      <c r="Z807" s="301"/>
      <c r="AA807" s="301"/>
      <c r="AB807" s="301"/>
      <c r="AC807" s="301"/>
      <c r="AD807" s="301"/>
      <c r="AE807" s="301"/>
      <c r="AF807" s="301"/>
      <c r="AG807" s="301"/>
      <c r="AH807" s="301"/>
      <c r="AI807" s="301"/>
      <c r="AJ807" s="301"/>
      <c r="AK807" s="301"/>
    </row>
    <row r="808" spans="1:37" ht="12.75" customHeight="1">
      <c r="A808" s="301"/>
      <c r="B808" s="301"/>
      <c r="C808" s="301"/>
      <c r="D808" s="301"/>
      <c r="E808" s="301"/>
      <c r="F808" s="426"/>
      <c r="G808" s="426"/>
      <c r="H808" s="301"/>
      <c r="I808" s="301"/>
      <c r="J808" s="301"/>
      <c r="K808" s="301"/>
      <c r="L808" s="301"/>
      <c r="M808" s="301"/>
      <c r="N808" s="301"/>
      <c r="O808" s="301"/>
      <c r="P808" s="301"/>
      <c r="Q808" s="301"/>
      <c r="R808" s="301"/>
      <c r="S808" s="301"/>
      <c r="T808" s="301"/>
      <c r="U808" s="301"/>
      <c r="V808" s="301"/>
      <c r="W808" s="301"/>
      <c r="X808" s="301"/>
      <c r="Y808" s="301"/>
      <c r="Z808" s="301"/>
      <c r="AA808" s="301"/>
      <c r="AB808" s="301"/>
      <c r="AC808" s="301"/>
      <c r="AD808" s="301"/>
      <c r="AE808" s="301"/>
      <c r="AF808" s="301"/>
      <c r="AG808" s="301"/>
      <c r="AH808" s="301"/>
      <c r="AI808" s="301"/>
      <c r="AJ808" s="301"/>
      <c r="AK808" s="301"/>
    </row>
    <row r="809" spans="1:37" ht="12.75" customHeight="1">
      <c r="A809" s="301"/>
      <c r="B809" s="301"/>
      <c r="C809" s="301"/>
      <c r="D809" s="301"/>
      <c r="E809" s="301"/>
      <c r="F809" s="426"/>
      <c r="G809" s="426"/>
      <c r="H809" s="301"/>
      <c r="I809" s="301"/>
      <c r="J809" s="301"/>
      <c r="K809" s="301"/>
      <c r="L809" s="301"/>
      <c r="M809" s="301"/>
      <c r="N809" s="301"/>
      <c r="O809" s="301"/>
      <c r="P809" s="301"/>
      <c r="Q809" s="301"/>
      <c r="R809" s="301"/>
      <c r="S809" s="301"/>
      <c r="T809" s="301"/>
      <c r="U809" s="301"/>
      <c r="V809" s="301"/>
      <c r="W809" s="301"/>
      <c r="X809" s="301"/>
      <c r="Y809" s="301"/>
      <c r="Z809" s="301"/>
      <c r="AA809" s="301"/>
      <c r="AB809" s="301"/>
      <c r="AC809" s="301"/>
      <c r="AD809" s="301"/>
      <c r="AE809" s="301"/>
      <c r="AF809" s="301"/>
      <c r="AG809" s="301"/>
      <c r="AH809" s="301"/>
      <c r="AI809" s="301"/>
      <c r="AJ809" s="301"/>
      <c r="AK809" s="301"/>
    </row>
    <row r="810" spans="1:37" ht="12.75" customHeight="1">
      <c r="A810" s="301"/>
      <c r="B810" s="301"/>
      <c r="C810" s="301"/>
      <c r="D810" s="301"/>
      <c r="E810" s="301"/>
      <c r="F810" s="426"/>
      <c r="G810" s="426"/>
      <c r="H810" s="301"/>
      <c r="I810" s="301"/>
      <c r="J810" s="301"/>
      <c r="K810" s="301"/>
      <c r="L810" s="301"/>
      <c r="M810" s="301"/>
      <c r="N810" s="301"/>
      <c r="O810" s="301"/>
      <c r="P810" s="301"/>
      <c r="Q810" s="301"/>
      <c r="R810" s="301"/>
      <c r="S810" s="301"/>
      <c r="T810" s="301"/>
      <c r="U810" s="301"/>
      <c r="V810" s="301"/>
      <c r="W810" s="301"/>
      <c r="X810" s="301"/>
      <c r="Y810" s="301"/>
      <c r="Z810" s="301"/>
      <c r="AA810" s="301"/>
      <c r="AB810" s="301"/>
      <c r="AC810" s="301"/>
      <c r="AD810" s="301"/>
      <c r="AE810" s="301"/>
      <c r="AF810" s="301"/>
      <c r="AG810" s="301"/>
      <c r="AH810" s="301"/>
      <c r="AI810" s="301"/>
      <c r="AJ810" s="301"/>
      <c r="AK810" s="301"/>
    </row>
    <row r="811" spans="1:37" ht="12.75" customHeight="1">
      <c r="A811" s="301"/>
      <c r="B811" s="301"/>
      <c r="C811" s="301"/>
      <c r="D811" s="301"/>
      <c r="E811" s="301"/>
      <c r="F811" s="426"/>
      <c r="G811" s="426"/>
      <c r="H811" s="301"/>
      <c r="I811" s="301"/>
      <c r="J811" s="301"/>
      <c r="K811" s="301"/>
      <c r="L811" s="301"/>
      <c r="M811" s="301"/>
      <c r="N811" s="301"/>
      <c r="O811" s="301"/>
      <c r="P811" s="301"/>
      <c r="Q811" s="301"/>
      <c r="R811" s="301"/>
      <c r="S811" s="301"/>
      <c r="T811" s="301"/>
      <c r="U811" s="301"/>
      <c r="V811" s="301"/>
      <c r="W811" s="301"/>
      <c r="X811" s="301"/>
      <c r="Y811" s="301"/>
      <c r="Z811" s="301"/>
      <c r="AA811" s="301"/>
      <c r="AB811" s="301"/>
      <c r="AC811" s="301"/>
      <c r="AD811" s="301"/>
      <c r="AE811" s="301"/>
      <c r="AF811" s="301"/>
      <c r="AG811" s="301"/>
      <c r="AH811" s="301"/>
      <c r="AI811" s="301"/>
      <c r="AJ811" s="301"/>
      <c r="AK811" s="301"/>
    </row>
    <row r="812" spans="1:37" ht="12.75" customHeight="1">
      <c r="A812" s="301"/>
      <c r="B812" s="301"/>
      <c r="C812" s="301"/>
      <c r="D812" s="301"/>
      <c r="E812" s="301"/>
      <c r="F812" s="426"/>
      <c r="G812" s="426"/>
      <c r="H812" s="301"/>
      <c r="I812" s="301"/>
      <c r="J812" s="301"/>
      <c r="K812" s="301"/>
      <c r="L812" s="301"/>
      <c r="M812" s="301"/>
      <c r="N812" s="301"/>
      <c r="O812" s="301"/>
      <c r="P812" s="301"/>
      <c r="Q812" s="301"/>
      <c r="R812" s="301"/>
      <c r="S812" s="301"/>
      <c r="T812" s="301"/>
      <c r="U812" s="301"/>
      <c r="V812" s="301"/>
      <c r="W812" s="301"/>
      <c r="X812" s="301"/>
      <c r="Y812" s="301"/>
      <c r="Z812" s="301"/>
      <c r="AA812" s="301"/>
      <c r="AB812" s="301"/>
      <c r="AC812" s="301"/>
      <c r="AD812" s="301"/>
      <c r="AE812" s="301"/>
      <c r="AF812" s="301"/>
      <c r="AG812" s="301"/>
      <c r="AH812" s="301"/>
      <c r="AI812" s="301"/>
      <c r="AJ812" s="301"/>
      <c r="AK812" s="301"/>
    </row>
    <row r="813" spans="1:37" ht="12.75" customHeight="1">
      <c r="A813" s="301"/>
      <c r="B813" s="301"/>
      <c r="C813" s="301"/>
      <c r="D813" s="301"/>
      <c r="E813" s="301"/>
      <c r="F813" s="426"/>
      <c r="G813" s="426"/>
      <c r="H813" s="301"/>
      <c r="I813" s="301"/>
      <c r="J813" s="301"/>
      <c r="K813" s="301"/>
      <c r="L813" s="301"/>
      <c r="M813" s="301"/>
      <c r="N813" s="301"/>
      <c r="O813" s="301"/>
      <c r="P813" s="301"/>
      <c r="Q813" s="301"/>
      <c r="R813" s="301"/>
      <c r="S813" s="301"/>
      <c r="T813" s="301"/>
      <c r="U813" s="301"/>
      <c r="V813" s="301"/>
      <c r="W813" s="301"/>
      <c r="X813" s="301"/>
      <c r="Y813" s="301"/>
      <c r="Z813" s="301"/>
      <c r="AA813" s="301"/>
      <c r="AB813" s="301"/>
      <c r="AC813" s="301"/>
      <c r="AD813" s="301"/>
      <c r="AE813" s="301"/>
      <c r="AF813" s="301"/>
      <c r="AG813" s="301"/>
      <c r="AH813" s="301"/>
      <c r="AI813" s="301"/>
      <c r="AJ813" s="301"/>
      <c r="AK813" s="301"/>
    </row>
    <row r="814" spans="1:37" ht="12.75" customHeight="1">
      <c r="A814" s="301"/>
      <c r="B814" s="301"/>
      <c r="C814" s="301"/>
      <c r="D814" s="301"/>
      <c r="E814" s="301"/>
      <c r="F814" s="426"/>
      <c r="G814" s="426"/>
      <c r="H814" s="301"/>
      <c r="I814" s="301"/>
      <c r="J814" s="301"/>
      <c r="K814" s="301"/>
      <c r="L814" s="301"/>
      <c r="M814" s="301"/>
      <c r="N814" s="301"/>
      <c r="O814" s="301"/>
      <c r="P814" s="301"/>
      <c r="Q814" s="301"/>
      <c r="R814" s="301"/>
      <c r="S814" s="301"/>
      <c r="T814" s="301"/>
      <c r="U814" s="301"/>
      <c r="V814" s="301"/>
      <c r="W814" s="301"/>
      <c r="X814" s="301"/>
      <c r="Y814" s="301"/>
      <c r="Z814" s="301"/>
      <c r="AA814" s="301"/>
      <c r="AB814" s="301"/>
      <c r="AC814" s="301"/>
      <c r="AD814" s="301"/>
      <c r="AE814" s="301"/>
      <c r="AF814" s="301"/>
      <c r="AG814" s="301"/>
      <c r="AH814" s="301"/>
      <c r="AI814" s="301"/>
      <c r="AJ814" s="301"/>
      <c r="AK814" s="301"/>
    </row>
    <row r="815" spans="1:37" ht="12.75" customHeight="1">
      <c r="A815" s="301"/>
      <c r="B815" s="301"/>
      <c r="C815" s="301"/>
      <c r="D815" s="301"/>
      <c r="E815" s="301"/>
      <c r="F815" s="426"/>
      <c r="G815" s="426"/>
      <c r="H815" s="301"/>
      <c r="I815" s="301"/>
      <c r="J815" s="301"/>
      <c r="K815" s="301"/>
      <c r="L815" s="301"/>
      <c r="M815" s="301"/>
      <c r="N815" s="301"/>
      <c r="O815" s="301"/>
      <c r="P815" s="301"/>
      <c r="Q815" s="301"/>
      <c r="R815" s="301"/>
      <c r="S815" s="301"/>
      <c r="T815" s="301"/>
      <c r="U815" s="301"/>
      <c r="V815" s="301"/>
      <c r="W815" s="301"/>
      <c r="X815" s="301"/>
      <c r="Y815" s="301"/>
      <c r="Z815" s="301"/>
      <c r="AA815" s="301"/>
      <c r="AB815" s="301"/>
      <c r="AC815" s="301"/>
      <c r="AD815" s="301"/>
      <c r="AE815" s="301"/>
      <c r="AF815" s="301"/>
      <c r="AG815" s="301"/>
      <c r="AH815" s="301"/>
      <c r="AI815" s="301"/>
      <c r="AJ815" s="301"/>
      <c r="AK815" s="301"/>
    </row>
    <row r="816" spans="1:37" ht="12.75" customHeight="1">
      <c r="A816" s="301"/>
      <c r="B816" s="301"/>
      <c r="C816" s="301"/>
      <c r="D816" s="301"/>
      <c r="E816" s="301"/>
      <c r="F816" s="426"/>
      <c r="G816" s="426"/>
      <c r="H816" s="301"/>
      <c r="I816" s="301"/>
      <c r="J816" s="301"/>
      <c r="K816" s="301"/>
      <c r="L816" s="301"/>
      <c r="M816" s="301"/>
      <c r="N816" s="301"/>
      <c r="O816" s="301"/>
      <c r="P816" s="301"/>
      <c r="Q816" s="301"/>
      <c r="R816" s="301"/>
      <c r="S816" s="301"/>
      <c r="T816" s="301"/>
      <c r="U816" s="301"/>
      <c r="V816" s="301"/>
      <c r="W816" s="301"/>
      <c r="X816" s="301"/>
      <c r="Y816" s="301"/>
      <c r="Z816" s="301"/>
      <c r="AA816" s="301"/>
      <c r="AB816" s="301"/>
      <c r="AC816" s="301"/>
      <c r="AD816" s="301"/>
      <c r="AE816" s="301"/>
      <c r="AF816" s="301"/>
      <c r="AG816" s="301"/>
      <c r="AH816" s="301"/>
      <c r="AI816" s="301"/>
      <c r="AJ816" s="301"/>
      <c r="AK816" s="301"/>
    </row>
    <row r="817" spans="1:37" ht="12.75" customHeight="1">
      <c r="A817" s="301"/>
      <c r="B817" s="301"/>
      <c r="C817" s="301"/>
      <c r="D817" s="301"/>
      <c r="E817" s="301"/>
      <c r="F817" s="426"/>
      <c r="G817" s="426"/>
      <c r="H817" s="301"/>
      <c r="I817" s="301"/>
      <c r="J817" s="301"/>
      <c r="K817" s="301"/>
      <c r="L817" s="301"/>
      <c r="M817" s="301"/>
      <c r="N817" s="301"/>
      <c r="O817" s="301"/>
      <c r="P817" s="301"/>
      <c r="Q817" s="301"/>
      <c r="R817" s="301"/>
      <c r="S817" s="301"/>
      <c r="T817" s="301"/>
      <c r="U817" s="301"/>
      <c r="V817" s="301"/>
      <c r="W817" s="301"/>
      <c r="X817" s="301"/>
      <c r="Y817" s="301"/>
      <c r="Z817" s="301"/>
      <c r="AA817" s="301"/>
      <c r="AB817" s="301"/>
      <c r="AC817" s="301"/>
      <c r="AD817" s="301"/>
      <c r="AE817" s="301"/>
      <c r="AF817" s="301"/>
      <c r="AG817" s="301"/>
      <c r="AH817" s="301"/>
      <c r="AI817" s="301"/>
      <c r="AJ817" s="301"/>
      <c r="AK817" s="301"/>
    </row>
    <row r="818" spans="1:37" ht="12.75" customHeight="1">
      <c r="A818" s="301"/>
      <c r="B818" s="301"/>
      <c r="C818" s="301"/>
      <c r="D818" s="301"/>
      <c r="E818" s="301"/>
      <c r="F818" s="426"/>
      <c r="G818" s="426"/>
      <c r="H818" s="301"/>
      <c r="I818" s="301"/>
      <c r="J818" s="301"/>
      <c r="K818" s="301"/>
      <c r="L818" s="301"/>
      <c r="M818" s="301"/>
      <c r="N818" s="301"/>
      <c r="O818" s="301"/>
      <c r="P818" s="301"/>
      <c r="Q818" s="301"/>
      <c r="R818" s="301"/>
      <c r="S818" s="301"/>
      <c r="T818" s="301"/>
      <c r="U818" s="301"/>
      <c r="V818" s="301"/>
      <c r="W818" s="301"/>
      <c r="X818" s="301"/>
      <c r="Y818" s="301"/>
      <c r="Z818" s="301"/>
      <c r="AA818" s="301"/>
      <c r="AB818" s="301"/>
      <c r="AC818" s="301"/>
      <c r="AD818" s="301"/>
      <c r="AE818" s="301"/>
      <c r="AF818" s="301"/>
      <c r="AG818" s="301"/>
      <c r="AH818" s="301"/>
      <c r="AI818" s="301"/>
      <c r="AJ818" s="301"/>
      <c r="AK818" s="301"/>
    </row>
    <row r="819" spans="1:37" ht="12.75" customHeight="1">
      <c r="A819" s="301"/>
      <c r="B819" s="301"/>
      <c r="C819" s="301"/>
      <c r="D819" s="301"/>
      <c r="E819" s="301"/>
      <c r="F819" s="426"/>
      <c r="G819" s="426"/>
      <c r="H819" s="301"/>
      <c r="I819" s="301"/>
      <c r="J819" s="301"/>
      <c r="K819" s="301"/>
      <c r="L819" s="301"/>
      <c r="M819" s="301"/>
      <c r="N819" s="301"/>
      <c r="O819" s="301"/>
      <c r="P819" s="301"/>
      <c r="Q819" s="301"/>
      <c r="R819" s="301"/>
      <c r="S819" s="301"/>
      <c r="T819" s="301"/>
      <c r="U819" s="301"/>
      <c r="V819" s="301"/>
      <c r="W819" s="301"/>
      <c r="X819" s="301"/>
      <c r="Y819" s="301"/>
      <c r="Z819" s="301"/>
      <c r="AA819" s="301"/>
      <c r="AB819" s="301"/>
      <c r="AC819" s="301"/>
      <c r="AD819" s="301"/>
      <c r="AE819" s="301"/>
      <c r="AF819" s="301"/>
      <c r="AG819" s="301"/>
      <c r="AH819" s="301"/>
      <c r="AI819" s="301"/>
      <c r="AJ819" s="301"/>
      <c r="AK819" s="301"/>
    </row>
    <row r="820" spans="1:37" ht="12.75" customHeight="1">
      <c r="A820" s="301"/>
      <c r="B820" s="301"/>
      <c r="C820" s="301"/>
      <c r="D820" s="301"/>
      <c r="E820" s="301"/>
      <c r="F820" s="426"/>
      <c r="G820" s="426"/>
      <c r="H820" s="301"/>
      <c r="I820" s="301"/>
      <c r="J820" s="301"/>
      <c r="K820" s="301"/>
      <c r="L820" s="301"/>
      <c r="M820" s="301"/>
      <c r="N820" s="301"/>
      <c r="O820" s="301"/>
      <c r="P820" s="301"/>
      <c r="Q820" s="301"/>
      <c r="R820" s="301"/>
      <c r="S820" s="301"/>
      <c r="T820" s="301"/>
      <c r="U820" s="301"/>
      <c r="V820" s="301"/>
      <c r="W820" s="301"/>
      <c r="X820" s="301"/>
      <c r="Y820" s="301"/>
      <c r="Z820" s="301"/>
      <c r="AA820" s="301"/>
      <c r="AB820" s="301"/>
      <c r="AC820" s="301"/>
      <c r="AD820" s="301"/>
      <c r="AE820" s="301"/>
      <c r="AF820" s="301"/>
      <c r="AG820" s="301"/>
      <c r="AH820" s="301"/>
      <c r="AI820" s="301"/>
      <c r="AJ820" s="301"/>
      <c r="AK820" s="301"/>
    </row>
    <row r="821" spans="1:37" ht="12.75" customHeight="1">
      <c r="A821" s="301"/>
      <c r="B821" s="301"/>
      <c r="C821" s="301"/>
      <c r="D821" s="301"/>
      <c r="E821" s="301"/>
      <c r="F821" s="426"/>
      <c r="G821" s="426"/>
      <c r="H821" s="301"/>
      <c r="I821" s="301"/>
      <c r="J821" s="301"/>
      <c r="K821" s="301"/>
      <c r="L821" s="301"/>
      <c r="M821" s="301"/>
      <c r="N821" s="301"/>
      <c r="O821" s="301"/>
      <c r="P821" s="301"/>
      <c r="Q821" s="301"/>
      <c r="R821" s="301"/>
      <c r="S821" s="301"/>
      <c r="T821" s="301"/>
      <c r="U821" s="301"/>
      <c r="V821" s="301"/>
      <c r="W821" s="301"/>
      <c r="X821" s="301"/>
      <c r="Y821" s="301"/>
      <c r="Z821" s="301"/>
      <c r="AA821" s="301"/>
      <c r="AB821" s="301"/>
      <c r="AC821" s="301"/>
      <c r="AD821" s="301"/>
      <c r="AE821" s="301"/>
      <c r="AF821" s="301"/>
      <c r="AG821" s="301"/>
      <c r="AH821" s="301"/>
      <c r="AI821" s="301"/>
      <c r="AJ821" s="301"/>
      <c r="AK821" s="301"/>
    </row>
    <row r="822" spans="1:37" ht="12.75" customHeight="1">
      <c r="A822" s="301"/>
      <c r="B822" s="301"/>
      <c r="C822" s="301"/>
      <c r="D822" s="301"/>
      <c r="E822" s="301"/>
      <c r="F822" s="426"/>
      <c r="G822" s="426"/>
      <c r="H822" s="301"/>
      <c r="I822" s="301"/>
      <c r="J822" s="301"/>
      <c r="K822" s="301"/>
      <c r="L822" s="301"/>
      <c r="M822" s="301"/>
      <c r="N822" s="301"/>
      <c r="O822" s="301"/>
      <c r="P822" s="301"/>
      <c r="Q822" s="301"/>
      <c r="R822" s="301"/>
      <c r="S822" s="301"/>
      <c r="T822" s="301"/>
      <c r="U822" s="301"/>
      <c r="V822" s="301"/>
      <c r="W822" s="301"/>
      <c r="X822" s="301"/>
      <c r="Y822" s="301"/>
      <c r="Z822" s="301"/>
      <c r="AA822" s="301"/>
      <c r="AB822" s="301"/>
      <c r="AC822" s="301"/>
      <c r="AD822" s="301"/>
      <c r="AE822" s="301"/>
      <c r="AF822" s="301"/>
      <c r="AG822" s="301"/>
      <c r="AH822" s="301"/>
      <c r="AI822" s="301"/>
      <c r="AJ822" s="301"/>
      <c r="AK822" s="301"/>
    </row>
    <row r="823" spans="1:37" ht="12.75" customHeight="1">
      <c r="A823" s="301"/>
      <c r="B823" s="301"/>
      <c r="C823" s="301"/>
      <c r="D823" s="301"/>
      <c r="E823" s="301"/>
      <c r="F823" s="426"/>
      <c r="G823" s="426"/>
      <c r="H823" s="301"/>
      <c r="I823" s="301"/>
      <c r="J823" s="301"/>
      <c r="K823" s="301"/>
      <c r="L823" s="301"/>
      <c r="M823" s="301"/>
      <c r="N823" s="301"/>
      <c r="O823" s="301"/>
      <c r="P823" s="301"/>
      <c r="Q823" s="301"/>
      <c r="R823" s="301"/>
      <c r="S823" s="301"/>
      <c r="T823" s="301"/>
      <c r="U823" s="301"/>
      <c r="V823" s="301"/>
      <c r="W823" s="301"/>
      <c r="X823" s="301"/>
      <c r="Y823" s="301"/>
      <c r="Z823" s="301"/>
      <c r="AA823" s="301"/>
      <c r="AB823" s="301"/>
      <c r="AC823" s="301"/>
      <c r="AD823" s="301"/>
      <c r="AE823" s="301"/>
      <c r="AF823" s="301"/>
      <c r="AG823" s="301"/>
      <c r="AH823" s="301"/>
      <c r="AI823" s="301"/>
      <c r="AJ823" s="301"/>
      <c r="AK823" s="301"/>
    </row>
    <row r="824" spans="1:37" ht="12.75" customHeight="1">
      <c r="A824" s="301"/>
      <c r="B824" s="301"/>
      <c r="C824" s="301"/>
      <c r="D824" s="301"/>
      <c r="E824" s="301"/>
      <c r="F824" s="426"/>
      <c r="G824" s="426"/>
      <c r="H824" s="301"/>
      <c r="I824" s="301"/>
      <c r="J824" s="301"/>
      <c r="K824" s="301"/>
      <c r="L824" s="301"/>
      <c r="M824" s="301"/>
      <c r="N824" s="301"/>
      <c r="O824" s="301"/>
      <c r="P824" s="301"/>
      <c r="Q824" s="301"/>
      <c r="R824" s="301"/>
      <c r="S824" s="301"/>
      <c r="T824" s="301"/>
      <c r="U824" s="301"/>
      <c r="V824" s="301"/>
      <c r="W824" s="301"/>
      <c r="X824" s="301"/>
      <c r="Y824" s="301"/>
      <c r="Z824" s="301"/>
      <c r="AA824" s="301"/>
      <c r="AB824" s="301"/>
      <c r="AC824" s="301"/>
      <c r="AD824" s="301"/>
      <c r="AE824" s="301"/>
      <c r="AF824" s="301"/>
      <c r="AG824" s="301"/>
      <c r="AH824" s="301"/>
      <c r="AI824" s="301"/>
      <c r="AJ824" s="301"/>
      <c r="AK824" s="301"/>
    </row>
    <row r="825" spans="1:37" ht="12.75" customHeight="1">
      <c r="A825" s="301"/>
      <c r="B825" s="301"/>
      <c r="C825" s="301"/>
      <c r="D825" s="301"/>
      <c r="E825" s="301"/>
      <c r="F825" s="426"/>
      <c r="G825" s="426"/>
      <c r="H825" s="301"/>
      <c r="I825" s="301"/>
      <c r="J825" s="301"/>
      <c r="K825" s="301"/>
      <c r="L825" s="301"/>
      <c r="M825" s="301"/>
      <c r="N825" s="301"/>
      <c r="O825" s="301"/>
      <c r="P825" s="301"/>
      <c r="Q825" s="301"/>
      <c r="R825" s="301"/>
      <c r="S825" s="301"/>
      <c r="T825" s="301"/>
      <c r="U825" s="301"/>
      <c r="V825" s="301"/>
      <c r="W825" s="301"/>
      <c r="X825" s="301"/>
      <c r="Y825" s="301"/>
      <c r="Z825" s="301"/>
      <c r="AA825" s="301"/>
      <c r="AB825" s="301"/>
      <c r="AC825" s="301"/>
      <c r="AD825" s="301"/>
      <c r="AE825" s="301"/>
      <c r="AF825" s="301"/>
      <c r="AG825" s="301"/>
      <c r="AH825" s="301"/>
      <c r="AI825" s="301"/>
      <c r="AJ825" s="301"/>
      <c r="AK825" s="301"/>
    </row>
    <row r="826" spans="1:37" ht="12.75" customHeight="1">
      <c r="A826" s="301"/>
      <c r="B826" s="301"/>
      <c r="C826" s="301"/>
      <c r="D826" s="301"/>
      <c r="E826" s="301"/>
      <c r="F826" s="426"/>
      <c r="G826" s="426"/>
      <c r="H826" s="301"/>
      <c r="I826" s="301"/>
      <c r="J826" s="301"/>
      <c r="K826" s="301"/>
      <c r="L826" s="301"/>
      <c r="M826" s="301"/>
      <c r="N826" s="301"/>
      <c r="O826" s="301"/>
      <c r="P826" s="301"/>
      <c r="Q826" s="301"/>
      <c r="R826" s="301"/>
      <c r="S826" s="301"/>
      <c r="T826" s="301"/>
      <c r="U826" s="301"/>
      <c r="V826" s="301"/>
      <c r="W826" s="301"/>
      <c r="X826" s="301"/>
      <c r="Y826" s="301"/>
      <c r="Z826" s="301"/>
      <c r="AA826" s="301"/>
      <c r="AB826" s="301"/>
      <c r="AC826" s="301"/>
      <c r="AD826" s="301"/>
      <c r="AE826" s="301"/>
      <c r="AF826" s="301"/>
      <c r="AG826" s="301"/>
      <c r="AH826" s="301"/>
      <c r="AI826" s="301"/>
      <c r="AJ826" s="301"/>
      <c r="AK826" s="301"/>
    </row>
    <row r="827" spans="1:37" ht="12.75" customHeight="1">
      <c r="A827" s="301"/>
      <c r="B827" s="301"/>
      <c r="C827" s="301"/>
      <c r="D827" s="301"/>
      <c r="E827" s="301"/>
      <c r="F827" s="426"/>
      <c r="G827" s="426"/>
      <c r="H827" s="301"/>
      <c r="I827" s="301"/>
      <c r="J827" s="301"/>
      <c r="K827" s="301"/>
      <c r="L827" s="301"/>
      <c r="M827" s="301"/>
      <c r="N827" s="301"/>
      <c r="O827" s="301"/>
      <c r="P827" s="301"/>
      <c r="Q827" s="301"/>
      <c r="R827" s="301"/>
      <c r="S827" s="301"/>
      <c r="T827" s="301"/>
      <c r="U827" s="301"/>
      <c r="V827" s="301"/>
      <c r="W827" s="301"/>
      <c r="X827" s="301"/>
      <c r="Y827" s="301"/>
      <c r="Z827" s="301"/>
      <c r="AA827" s="301"/>
      <c r="AB827" s="301"/>
      <c r="AC827" s="301"/>
      <c r="AD827" s="301"/>
      <c r="AE827" s="301"/>
      <c r="AF827" s="301"/>
      <c r="AG827" s="301"/>
      <c r="AH827" s="301"/>
      <c r="AI827" s="301"/>
      <c r="AJ827" s="301"/>
      <c r="AK827" s="301"/>
    </row>
    <row r="828" spans="1:37" ht="12.75" customHeight="1">
      <c r="A828" s="301"/>
      <c r="B828" s="301"/>
      <c r="C828" s="301"/>
      <c r="D828" s="301"/>
      <c r="E828" s="301"/>
      <c r="F828" s="426"/>
      <c r="G828" s="426"/>
      <c r="H828" s="301"/>
      <c r="I828" s="301"/>
      <c r="J828" s="301"/>
      <c r="K828" s="301"/>
      <c r="L828" s="301"/>
      <c r="M828" s="301"/>
      <c r="N828" s="301"/>
      <c r="O828" s="301"/>
      <c r="P828" s="301"/>
      <c r="Q828" s="301"/>
      <c r="R828" s="301"/>
      <c r="S828" s="301"/>
      <c r="T828" s="301"/>
      <c r="U828" s="301"/>
      <c r="V828" s="301"/>
      <c r="W828" s="301"/>
      <c r="X828" s="301"/>
      <c r="Y828" s="301"/>
      <c r="Z828" s="301"/>
      <c r="AA828" s="301"/>
      <c r="AB828" s="301"/>
      <c r="AC828" s="301"/>
      <c r="AD828" s="301"/>
      <c r="AE828" s="301"/>
      <c r="AF828" s="301"/>
      <c r="AG828" s="301"/>
      <c r="AH828" s="301"/>
      <c r="AI828" s="301"/>
      <c r="AJ828" s="301"/>
      <c r="AK828" s="301"/>
    </row>
    <row r="829" spans="1:37" ht="12.75" customHeight="1">
      <c r="A829" s="301"/>
      <c r="B829" s="301"/>
      <c r="C829" s="301"/>
      <c r="D829" s="301"/>
      <c r="E829" s="301"/>
      <c r="F829" s="426"/>
      <c r="G829" s="426"/>
      <c r="H829" s="301"/>
      <c r="I829" s="301"/>
      <c r="J829" s="301"/>
      <c r="K829" s="301"/>
      <c r="L829" s="301"/>
      <c r="M829" s="301"/>
      <c r="N829" s="301"/>
      <c r="O829" s="301"/>
      <c r="P829" s="301"/>
      <c r="Q829" s="301"/>
      <c r="R829" s="301"/>
      <c r="S829" s="301"/>
      <c r="T829" s="301"/>
      <c r="U829" s="301"/>
      <c r="V829" s="301"/>
      <c r="W829" s="301"/>
      <c r="X829" s="301"/>
      <c r="Y829" s="301"/>
      <c r="Z829" s="301"/>
      <c r="AA829" s="301"/>
      <c r="AB829" s="301"/>
      <c r="AC829" s="301"/>
      <c r="AD829" s="301"/>
      <c r="AE829" s="301"/>
      <c r="AF829" s="301"/>
      <c r="AG829" s="301"/>
      <c r="AH829" s="301"/>
      <c r="AI829" s="301"/>
      <c r="AJ829" s="301"/>
      <c r="AK829" s="301"/>
    </row>
    <row r="830" spans="1:37" ht="12.75" customHeight="1">
      <c r="A830" s="301"/>
      <c r="B830" s="301"/>
      <c r="C830" s="301"/>
      <c r="D830" s="301"/>
      <c r="E830" s="301"/>
      <c r="F830" s="426"/>
      <c r="G830" s="426"/>
      <c r="H830" s="301"/>
      <c r="I830" s="301"/>
      <c r="J830" s="301"/>
      <c r="K830" s="301"/>
      <c r="L830" s="301"/>
      <c r="M830" s="301"/>
      <c r="N830" s="301"/>
      <c r="O830" s="301"/>
      <c r="P830" s="301"/>
      <c r="Q830" s="301"/>
      <c r="R830" s="301"/>
      <c r="S830" s="301"/>
      <c r="T830" s="301"/>
      <c r="U830" s="301"/>
      <c r="V830" s="301"/>
      <c r="W830" s="301"/>
      <c r="X830" s="301"/>
      <c r="Y830" s="301"/>
      <c r="Z830" s="301"/>
      <c r="AA830" s="301"/>
      <c r="AB830" s="301"/>
      <c r="AC830" s="301"/>
      <c r="AD830" s="301"/>
      <c r="AE830" s="301"/>
      <c r="AF830" s="301"/>
      <c r="AG830" s="301"/>
      <c r="AH830" s="301"/>
      <c r="AI830" s="301"/>
      <c r="AJ830" s="301"/>
      <c r="AK830" s="301"/>
    </row>
    <row r="831" spans="1:37" ht="12.75" customHeight="1">
      <c r="A831" s="301"/>
      <c r="B831" s="301"/>
      <c r="C831" s="301"/>
      <c r="D831" s="301"/>
      <c r="E831" s="301"/>
      <c r="F831" s="426"/>
      <c r="G831" s="426"/>
      <c r="H831" s="301"/>
      <c r="I831" s="301"/>
      <c r="J831" s="301"/>
      <c r="K831" s="301"/>
      <c r="L831" s="301"/>
      <c r="M831" s="301"/>
      <c r="N831" s="301"/>
      <c r="O831" s="301"/>
      <c r="P831" s="301"/>
      <c r="Q831" s="301"/>
      <c r="R831" s="301"/>
      <c r="S831" s="301"/>
      <c r="T831" s="301"/>
      <c r="U831" s="301"/>
      <c r="V831" s="301"/>
      <c r="W831" s="301"/>
      <c r="X831" s="301"/>
      <c r="Y831" s="301"/>
      <c r="Z831" s="301"/>
      <c r="AA831" s="301"/>
      <c r="AB831" s="301"/>
      <c r="AC831" s="301"/>
      <c r="AD831" s="301"/>
      <c r="AE831" s="301"/>
      <c r="AF831" s="301"/>
      <c r="AG831" s="301"/>
      <c r="AH831" s="301"/>
      <c r="AI831" s="301"/>
      <c r="AJ831" s="301"/>
      <c r="AK831" s="301"/>
    </row>
    <row r="832" spans="1:37" ht="12.75" customHeight="1">
      <c r="A832" s="301"/>
      <c r="B832" s="301"/>
      <c r="C832" s="301"/>
      <c r="D832" s="301"/>
      <c r="E832" s="301"/>
      <c r="F832" s="426"/>
      <c r="G832" s="426"/>
      <c r="H832" s="301"/>
      <c r="I832" s="301"/>
      <c r="J832" s="301"/>
      <c r="K832" s="301"/>
      <c r="L832" s="301"/>
      <c r="M832" s="301"/>
      <c r="N832" s="301"/>
      <c r="O832" s="301"/>
      <c r="P832" s="301"/>
      <c r="Q832" s="301"/>
      <c r="R832" s="301"/>
      <c r="S832" s="301"/>
      <c r="T832" s="301"/>
      <c r="U832" s="301"/>
      <c r="V832" s="301"/>
      <c r="W832" s="301"/>
      <c r="X832" s="301"/>
      <c r="Y832" s="301"/>
      <c r="Z832" s="301"/>
      <c r="AA832" s="301"/>
      <c r="AB832" s="301"/>
      <c r="AC832" s="301"/>
      <c r="AD832" s="301"/>
      <c r="AE832" s="301"/>
      <c r="AF832" s="301"/>
      <c r="AG832" s="301"/>
      <c r="AH832" s="301"/>
      <c r="AI832" s="301"/>
      <c r="AJ832" s="301"/>
      <c r="AK832" s="301"/>
    </row>
    <row r="833" spans="1:37" ht="12.75" customHeight="1">
      <c r="A833" s="301"/>
      <c r="B833" s="301"/>
      <c r="C833" s="301"/>
      <c r="D833" s="301"/>
      <c r="E833" s="301"/>
      <c r="F833" s="426"/>
      <c r="G833" s="426"/>
      <c r="H833" s="301"/>
      <c r="I833" s="301"/>
      <c r="J833" s="301"/>
      <c r="K833" s="301"/>
      <c r="L833" s="301"/>
      <c r="M833" s="301"/>
      <c r="N833" s="301"/>
      <c r="O833" s="301"/>
      <c r="P833" s="301"/>
      <c r="Q833" s="301"/>
      <c r="R833" s="301"/>
      <c r="S833" s="301"/>
      <c r="T833" s="301"/>
      <c r="U833" s="301"/>
      <c r="V833" s="301"/>
      <c r="W833" s="301"/>
      <c r="X833" s="301"/>
      <c r="Y833" s="301"/>
      <c r="Z833" s="301"/>
      <c r="AA833" s="301"/>
      <c r="AB833" s="301"/>
      <c r="AC833" s="301"/>
      <c r="AD833" s="301"/>
      <c r="AE833" s="301"/>
      <c r="AF833" s="301"/>
      <c r="AG833" s="301"/>
      <c r="AH833" s="301"/>
      <c r="AI833" s="301"/>
      <c r="AJ833" s="301"/>
      <c r="AK833" s="301"/>
    </row>
    <row r="834" spans="1:37" ht="12.75" customHeight="1">
      <c r="A834" s="301"/>
      <c r="B834" s="301"/>
      <c r="C834" s="301"/>
      <c r="D834" s="301"/>
      <c r="E834" s="301"/>
      <c r="F834" s="426"/>
      <c r="G834" s="426"/>
      <c r="H834" s="301"/>
      <c r="I834" s="301"/>
      <c r="J834" s="301"/>
      <c r="K834" s="301"/>
      <c r="L834" s="301"/>
      <c r="M834" s="301"/>
      <c r="N834" s="301"/>
      <c r="O834" s="301"/>
      <c r="P834" s="301"/>
      <c r="Q834" s="301"/>
      <c r="R834" s="301"/>
      <c r="S834" s="301"/>
      <c r="T834" s="301"/>
      <c r="U834" s="301"/>
      <c r="V834" s="301"/>
      <c r="W834" s="301"/>
      <c r="X834" s="301"/>
      <c r="Y834" s="301"/>
      <c r="Z834" s="301"/>
      <c r="AA834" s="301"/>
      <c r="AB834" s="301"/>
      <c r="AC834" s="301"/>
      <c r="AD834" s="301"/>
      <c r="AE834" s="301"/>
      <c r="AF834" s="301"/>
      <c r="AG834" s="301"/>
      <c r="AH834" s="301"/>
      <c r="AI834" s="301"/>
      <c r="AJ834" s="301"/>
      <c r="AK834" s="301"/>
    </row>
    <row r="835" spans="1:37" ht="12.75" customHeight="1">
      <c r="A835" s="301"/>
      <c r="B835" s="301"/>
      <c r="C835" s="301"/>
      <c r="D835" s="301"/>
      <c r="E835" s="301"/>
      <c r="F835" s="426"/>
      <c r="G835" s="426"/>
      <c r="H835" s="301"/>
      <c r="I835" s="301"/>
      <c r="J835" s="301"/>
      <c r="K835" s="301"/>
      <c r="L835" s="301"/>
      <c r="M835" s="301"/>
      <c r="N835" s="301"/>
      <c r="O835" s="301"/>
      <c r="P835" s="301"/>
      <c r="Q835" s="301"/>
      <c r="R835" s="301"/>
      <c r="S835" s="301"/>
      <c r="T835" s="301"/>
      <c r="U835" s="301"/>
      <c r="V835" s="301"/>
      <c r="W835" s="301"/>
      <c r="X835" s="301"/>
      <c r="Y835" s="301"/>
      <c r="Z835" s="301"/>
      <c r="AA835" s="301"/>
      <c r="AB835" s="301"/>
      <c r="AC835" s="301"/>
      <c r="AD835" s="301"/>
      <c r="AE835" s="301"/>
      <c r="AF835" s="301"/>
      <c r="AG835" s="301"/>
      <c r="AH835" s="301"/>
      <c r="AI835" s="301"/>
      <c r="AJ835" s="301"/>
      <c r="AK835" s="301"/>
    </row>
    <row r="836" spans="1:37" ht="12.75" customHeight="1">
      <c r="A836" s="301"/>
      <c r="B836" s="301"/>
      <c r="C836" s="301"/>
      <c r="D836" s="301"/>
      <c r="E836" s="301"/>
      <c r="F836" s="426"/>
      <c r="G836" s="426"/>
      <c r="H836" s="301"/>
      <c r="I836" s="301"/>
      <c r="J836" s="301"/>
      <c r="K836" s="301"/>
      <c r="L836" s="301"/>
      <c r="M836" s="301"/>
      <c r="N836" s="301"/>
      <c r="O836" s="301"/>
      <c r="P836" s="301"/>
      <c r="Q836" s="301"/>
      <c r="R836" s="301"/>
      <c r="S836" s="301"/>
      <c r="T836" s="301"/>
      <c r="U836" s="301"/>
      <c r="V836" s="301"/>
      <c r="W836" s="301"/>
      <c r="X836" s="301"/>
      <c r="Y836" s="301"/>
      <c r="Z836" s="301"/>
      <c r="AA836" s="301"/>
      <c r="AB836" s="301"/>
      <c r="AC836" s="301"/>
      <c r="AD836" s="301"/>
      <c r="AE836" s="301"/>
      <c r="AF836" s="301"/>
      <c r="AG836" s="301"/>
      <c r="AH836" s="301"/>
      <c r="AI836" s="301"/>
      <c r="AJ836" s="301"/>
      <c r="AK836" s="301"/>
    </row>
    <row r="837" spans="1:37" ht="12.75" customHeight="1">
      <c r="A837" s="301"/>
      <c r="B837" s="301"/>
      <c r="C837" s="301"/>
      <c r="D837" s="301"/>
      <c r="E837" s="301"/>
      <c r="F837" s="426"/>
      <c r="G837" s="426"/>
      <c r="H837" s="301"/>
      <c r="I837" s="301"/>
      <c r="J837" s="301"/>
      <c r="K837" s="301"/>
      <c r="L837" s="301"/>
      <c r="M837" s="301"/>
      <c r="N837" s="301"/>
      <c r="O837" s="301"/>
      <c r="P837" s="301"/>
      <c r="Q837" s="301"/>
      <c r="R837" s="301"/>
      <c r="S837" s="301"/>
      <c r="T837" s="301"/>
      <c r="U837" s="301"/>
      <c r="V837" s="301"/>
      <c r="W837" s="301"/>
      <c r="X837" s="301"/>
      <c r="Y837" s="301"/>
      <c r="Z837" s="301"/>
      <c r="AA837" s="301"/>
      <c r="AB837" s="301"/>
      <c r="AC837" s="301"/>
      <c r="AD837" s="301"/>
      <c r="AE837" s="301"/>
      <c r="AF837" s="301"/>
      <c r="AG837" s="301"/>
      <c r="AH837" s="301"/>
      <c r="AI837" s="301"/>
      <c r="AJ837" s="301"/>
      <c r="AK837" s="301"/>
    </row>
    <row r="838" spans="1:37" ht="12.75" customHeight="1">
      <c r="A838" s="301"/>
      <c r="B838" s="301"/>
      <c r="C838" s="301"/>
      <c r="D838" s="301"/>
      <c r="E838" s="301"/>
      <c r="F838" s="426"/>
      <c r="G838" s="426"/>
      <c r="H838" s="301"/>
      <c r="I838" s="301"/>
      <c r="J838" s="301"/>
      <c r="K838" s="301"/>
      <c r="L838" s="301"/>
      <c r="M838" s="301"/>
      <c r="N838" s="301"/>
      <c r="O838" s="301"/>
      <c r="P838" s="301"/>
      <c r="Q838" s="301"/>
      <c r="R838" s="301"/>
      <c r="S838" s="301"/>
      <c r="T838" s="301"/>
      <c r="U838" s="301"/>
      <c r="V838" s="301"/>
      <c r="W838" s="301"/>
      <c r="X838" s="301"/>
      <c r="Y838" s="301"/>
      <c r="Z838" s="301"/>
      <c r="AA838" s="301"/>
      <c r="AB838" s="301"/>
      <c r="AC838" s="301"/>
      <c r="AD838" s="301"/>
      <c r="AE838" s="301"/>
      <c r="AF838" s="301"/>
      <c r="AG838" s="301"/>
      <c r="AH838" s="301"/>
      <c r="AI838" s="301"/>
      <c r="AJ838" s="301"/>
      <c r="AK838" s="301"/>
    </row>
    <row r="839" spans="1:37" ht="12.75" customHeight="1">
      <c r="A839" s="301"/>
      <c r="B839" s="301"/>
      <c r="C839" s="301"/>
      <c r="D839" s="301"/>
      <c r="E839" s="301"/>
      <c r="F839" s="426"/>
      <c r="G839" s="426"/>
      <c r="H839" s="301"/>
      <c r="I839" s="301"/>
      <c r="J839" s="301"/>
      <c r="K839" s="301"/>
      <c r="L839" s="301"/>
      <c r="M839" s="301"/>
      <c r="N839" s="301"/>
      <c r="O839" s="301"/>
      <c r="P839" s="301"/>
      <c r="Q839" s="301"/>
      <c r="R839" s="301"/>
      <c r="S839" s="301"/>
      <c r="T839" s="301"/>
      <c r="U839" s="301"/>
      <c r="V839" s="301"/>
      <c r="W839" s="301"/>
      <c r="X839" s="301"/>
      <c r="Y839" s="301"/>
      <c r="Z839" s="301"/>
      <c r="AA839" s="301"/>
      <c r="AB839" s="301"/>
      <c r="AC839" s="301"/>
      <c r="AD839" s="301"/>
      <c r="AE839" s="301"/>
      <c r="AF839" s="301"/>
      <c r="AG839" s="301"/>
      <c r="AH839" s="301"/>
      <c r="AI839" s="301"/>
      <c r="AJ839" s="301"/>
      <c r="AK839" s="301"/>
    </row>
    <row r="840" spans="1:37" ht="12.75" customHeight="1">
      <c r="A840" s="301"/>
      <c r="B840" s="301"/>
      <c r="C840" s="301"/>
      <c r="D840" s="301"/>
      <c r="E840" s="301"/>
      <c r="F840" s="426"/>
      <c r="G840" s="426"/>
      <c r="H840" s="301"/>
      <c r="I840" s="301"/>
      <c r="J840" s="301"/>
      <c r="K840" s="301"/>
      <c r="L840" s="301"/>
      <c r="M840" s="301"/>
      <c r="N840" s="301"/>
      <c r="O840" s="301"/>
      <c r="P840" s="301"/>
      <c r="Q840" s="301"/>
      <c r="R840" s="301"/>
      <c r="S840" s="301"/>
      <c r="T840" s="301"/>
      <c r="U840" s="301"/>
      <c r="V840" s="301"/>
      <c r="W840" s="301"/>
      <c r="X840" s="301"/>
      <c r="Y840" s="301"/>
      <c r="Z840" s="301"/>
      <c r="AA840" s="301"/>
      <c r="AB840" s="301"/>
      <c r="AC840" s="301"/>
      <c r="AD840" s="301"/>
      <c r="AE840" s="301"/>
      <c r="AF840" s="301"/>
      <c r="AG840" s="301"/>
      <c r="AH840" s="301"/>
      <c r="AI840" s="301"/>
      <c r="AJ840" s="301"/>
      <c r="AK840" s="301"/>
    </row>
    <row r="841" spans="1:37" ht="12.75" customHeight="1">
      <c r="A841" s="301"/>
      <c r="B841" s="301"/>
      <c r="C841" s="301"/>
      <c r="D841" s="301"/>
      <c r="E841" s="301"/>
      <c r="F841" s="426"/>
      <c r="G841" s="426"/>
      <c r="H841" s="301"/>
      <c r="I841" s="301"/>
      <c r="J841" s="301"/>
      <c r="K841" s="301"/>
      <c r="L841" s="301"/>
      <c r="M841" s="301"/>
      <c r="N841" s="301"/>
      <c r="O841" s="301"/>
      <c r="P841" s="301"/>
      <c r="Q841" s="301"/>
      <c r="R841" s="301"/>
      <c r="S841" s="301"/>
      <c r="T841" s="301"/>
      <c r="U841" s="301"/>
      <c r="V841" s="301"/>
      <c r="W841" s="301"/>
      <c r="X841" s="301"/>
      <c r="Y841" s="301"/>
      <c r="Z841" s="301"/>
      <c r="AA841" s="301"/>
      <c r="AB841" s="301"/>
      <c r="AC841" s="301"/>
      <c r="AD841" s="301"/>
      <c r="AE841" s="301"/>
      <c r="AF841" s="301"/>
      <c r="AG841" s="301"/>
      <c r="AH841" s="301"/>
      <c r="AI841" s="301"/>
      <c r="AJ841" s="301"/>
      <c r="AK841" s="301"/>
    </row>
    <row r="842" spans="1:37" ht="12.75" customHeight="1">
      <c r="A842" s="301"/>
      <c r="B842" s="301"/>
      <c r="C842" s="301"/>
      <c r="D842" s="301"/>
      <c r="E842" s="301"/>
      <c r="F842" s="426"/>
      <c r="G842" s="426"/>
      <c r="H842" s="301"/>
      <c r="I842" s="301"/>
      <c r="J842" s="301"/>
      <c r="K842" s="301"/>
      <c r="L842" s="301"/>
      <c r="M842" s="301"/>
      <c r="N842" s="301"/>
      <c r="O842" s="301"/>
      <c r="P842" s="301"/>
      <c r="Q842" s="301"/>
      <c r="R842" s="301"/>
      <c r="S842" s="301"/>
      <c r="T842" s="301"/>
      <c r="U842" s="301"/>
      <c r="V842" s="301"/>
      <c r="W842" s="301"/>
      <c r="X842" s="301"/>
      <c r="Y842" s="301"/>
      <c r="Z842" s="301"/>
      <c r="AA842" s="301"/>
      <c r="AB842" s="301"/>
      <c r="AC842" s="301"/>
      <c r="AD842" s="301"/>
      <c r="AE842" s="301"/>
      <c r="AF842" s="301"/>
      <c r="AG842" s="301"/>
      <c r="AH842" s="301"/>
      <c r="AI842" s="301"/>
      <c r="AJ842" s="301"/>
      <c r="AK842" s="301"/>
    </row>
    <row r="843" spans="1:37" ht="12.75" customHeight="1">
      <c r="A843" s="301"/>
      <c r="B843" s="301"/>
      <c r="C843" s="301"/>
      <c r="D843" s="301"/>
      <c r="E843" s="301"/>
      <c r="F843" s="426"/>
      <c r="G843" s="426"/>
      <c r="H843" s="301"/>
      <c r="I843" s="301"/>
      <c r="J843" s="301"/>
      <c r="K843" s="301"/>
      <c r="L843" s="301"/>
      <c r="M843" s="301"/>
      <c r="N843" s="301"/>
      <c r="O843" s="301"/>
      <c r="P843" s="301"/>
      <c r="Q843" s="301"/>
      <c r="R843" s="301"/>
      <c r="S843" s="301"/>
      <c r="T843" s="301"/>
      <c r="U843" s="301"/>
      <c r="V843" s="301"/>
      <c r="W843" s="301"/>
      <c r="X843" s="301"/>
      <c r="Y843" s="301"/>
      <c r="Z843" s="301"/>
      <c r="AA843" s="301"/>
      <c r="AB843" s="301"/>
      <c r="AC843" s="301"/>
      <c r="AD843" s="301"/>
      <c r="AE843" s="301"/>
      <c r="AF843" s="301"/>
      <c r="AG843" s="301"/>
      <c r="AH843" s="301"/>
      <c r="AI843" s="301"/>
      <c r="AJ843" s="301"/>
      <c r="AK843" s="301"/>
    </row>
    <row r="844" spans="1:37" ht="12.75" customHeight="1">
      <c r="A844" s="301"/>
      <c r="B844" s="301"/>
      <c r="C844" s="301"/>
      <c r="D844" s="301"/>
      <c r="E844" s="301"/>
      <c r="F844" s="426"/>
      <c r="G844" s="426"/>
      <c r="H844" s="301"/>
      <c r="I844" s="301"/>
      <c r="J844" s="301"/>
      <c r="K844" s="301"/>
      <c r="L844" s="301"/>
      <c r="M844" s="301"/>
      <c r="N844" s="301"/>
      <c r="O844" s="301"/>
      <c r="P844" s="301"/>
      <c r="Q844" s="301"/>
      <c r="R844" s="301"/>
      <c r="S844" s="301"/>
      <c r="T844" s="301"/>
      <c r="U844" s="301"/>
      <c r="V844" s="301"/>
      <c r="W844" s="301"/>
      <c r="X844" s="301"/>
      <c r="Y844" s="301"/>
      <c r="Z844" s="301"/>
      <c r="AA844" s="301"/>
      <c r="AB844" s="301"/>
      <c r="AC844" s="301"/>
      <c r="AD844" s="301"/>
      <c r="AE844" s="301"/>
      <c r="AF844" s="301"/>
      <c r="AG844" s="301"/>
      <c r="AH844" s="301"/>
      <c r="AI844" s="301"/>
      <c r="AJ844" s="301"/>
      <c r="AK844" s="301"/>
    </row>
    <row r="845" spans="1:37" ht="12.75" customHeight="1">
      <c r="A845" s="301"/>
      <c r="B845" s="301"/>
      <c r="C845" s="301"/>
      <c r="D845" s="301"/>
      <c r="E845" s="301"/>
      <c r="F845" s="426"/>
      <c r="G845" s="426"/>
      <c r="H845" s="301"/>
      <c r="I845" s="301"/>
      <c r="J845" s="301"/>
      <c r="K845" s="301"/>
      <c r="L845" s="301"/>
      <c r="M845" s="301"/>
      <c r="N845" s="301"/>
      <c r="O845" s="301"/>
      <c r="P845" s="301"/>
      <c r="Q845" s="301"/>
      <c r="R845" s="301"/>
      <c r="S845" s="301"/>
      <c r="T845" s="301"/>
      <c r="U845" s="301"/>
      <c r="V845" s="301"/>
      <c r="W845" s="301"/>
      <c r="X845" s="301"/>
      <c r="Y845" s="301"/>
      <c r="Z845" s="301"/>
      <c r="AA845" s="301"/>
      <c r="AB845" s="301"/>
      <c r="AC845" s="301"/>
      <c r="AD845" s="301"/>
      <c r="AE845" s="301"/>
      <c r="AF845" s="301"/>
      <c r="AG845" s="301"/>
      <c r="AH845" s="301"/>
      <c r="AI845" s="301"/>
      <c r="AJ845" s="301"/>
      <c r="AK845" s="301"/>
    </row>
    <row r="846" spans="1:37" ht="12.75" customHeight="1">
      <c r="A846" s="301"/>
      <c r="B846" s="301"/>
      <c r="C846" s="301"/>
      <c r="D846" s="301"/>
      <c r="E846" s="301"/>
      <c r="F846" s="426"/>
      <c r="G846" s="426"/>
      <c r="H846" s="301"/>
      <c r="I846" s="301"/>
      <c r="J846" s="301"/>
      <c r="K846" s="301"/>
      <c r="L846" s="301"/>
      <c r="M846" s="301"/>
      <c r="N846" s="301"/>
      <c r="O846" s="301"/>
      <c r="P846" s="301"/>
      <c r="Q846" s="301"/>
      <c r="R846" s="301"/>
      <c r="S846" s="301"/>
      <c r="T846" s="301"/>
      <c r="U846" s="301"/>
      <c r="V846" s="301"/>
      <c r="W846" s="301"/>
      <c r="X846" s="301"/>
      <c r="Y846" s="301"/>
      <c r="Z846" s="301"/>
      <c r="AA846" s="301"/>
      <c r="AB846" s="301"/>
      <c r="AC846" s="301"/>
      <c r="AD846" s="301"/>
      <c r="AE846" s="301"/>
      <c r="AF846" s="301"/>
      <c r="AG846" s="301"/>
      <c r="AH846" s="301"/>
      <c r="AI846" s="301"/>
      <c r="AJ846" s="301"/>
      <c r="AK846" s="301"/>
    </row>
    <row r="847" spans="1:37" ht="12.75" customHeight="1">
      <c r="A847" s="301"/>
      <c r="B847" s="301"/>
      <c r="C847" s="301"/>
      <c r="D847" s="301"/>
      <c r="E847" s="301"/>
      <c r="F847" s="426"/>
      <c r="G847" s="426"/>
      <c r="H847" s="301"/>
      <c r="I847" s="301"/>
      <c r="J847" s="301"/>
      <c r="K847" s="301"/>
      <c r="L847" s="301"/>
      <c r="M847" s="301"/>
      <c r="N847" s="301"/>
      <c r="O847" s="301"/>
      <c r="P847" s="301"/>
      <c r="Q847" s="301"/>
      <c r="R847" s="301"/>
      <c r="S847" s="301"/>
      <c r="T847" s="301"/>
      <c r="U847" s="301"/>
      <c r="V847" s="301"/>
      <c r="W847" s="301"/>
      <c r="X847" s="301"/>
      <c r="Y847" s="301"/>
      <c r="Z847" s="301"/>
      <c r="AA847" s="301"/>
      <c r="AB847" s="301"/>
      <c r="AC847" s="301"/>
      <c r="AD847" s="301"/>
      <c r="AE847" s="301"/>
      <c r="AF847" s="301"/>
      <c r="AG847" s="301"/>
      <c r="AH847" s="301"/>
      <c r="AI847" s="301"/>
      <c r="AJ847" s="301"/>
      <c r="AK847" s="301"/>
    </row>
    <row r="848" spans="1:37" ht="12.75" customHeight="1">
      <c r="A848" s="301"/>
      <c r="B848" s="301"/>
      <c r="C848" s="301"/>
      <c r="D848" s="301"/>
      <c r="E848" s="301"/>
      <c r="F848" s="426"/>
      <c r="G848" s="426"/>
      <c r="H848" s="301"/>
      <c r="I848" s="301"/>
      <c r="J848" s="301"/>
      <c r="K848" s="301"/>
      <c r="L848" s="301"/>
      <c r="M848" s="301"/>
      <c r="N848" s="301"/>
      <c r="O848" s="301"/>
      <c r="P848" s="301"/>
      <c r="Q848" s="301"/>
      <c r="R848" s="301"/>
      <c r="S848" s="301"/>
      <c r="T848" s="301"/>
      <c r="U848" s="301"/>
      <c r="V848" s="301"/>
      <c r="W848" s="301"/>
      <c r="X848" s="301"/>
      <c r="Y848" s="301"/>
      <c r="Z848" s="301"/>
      <c r="AA848" s="301"/>
      <c r="AB848" s="301"/>
      <c r="AC848" s="301"/>
      <c r="AD848" s="301"/>
      <c r="AE848" s="301"/>
      <c r="AF848" s="301"/>
      <c r="AG848" s="301"/>
      <c r="AH848" s="301"/>
      <c r="AI848" s="301"/>
      <c r="AJ848" s="301"/>
      <c r="AK848" s="301"/>
    </row>
    <row r="849" spans="1:37" ht="12.75" customHeight="1">
      <c r="A849" s="301"/>
      <c r="B849" s="301"/>
      <c r="C849" s="301"/>
      <c r="D849" s="301"/>
      <c r="E849" s="301"/>
      <c r="F849" s="426"/>
      <c r="G849" s="426"/>
      <c r="H849" s="301"/>
      <c r="I849" s="301"/>
      <c r="J849" s="301"/>
      <c r="K849" s="301"/>
      <c r="L849" s="301"/>
      <c r="M849" s="301"/>
      <c r="N849" s="301"/>
      <c r="O849" s="301"/>
      <c r="P849" s="301"/>
      <c r="Q849" s="301"/>
      <c r="R849" s="301"/>
      <c r="S849" s="301"/>
      <c r="T849" s="301"/>
      <c r="U849" s="301"/>
      <c r="V849" s="301"/>
      <c r="W849" s="301"/>
      <c r="X849" s="301"/>
      <c r="Y849" s="301"/>
      <c r="Z849" s="301"/>
      <c r="AA849" s="301"/>
      <c r="AB849" s="301"/>
      <c r="AC849" s="301"/>
      <c r="AD849" s="301"/>
      <c r="AE849" s="301"/>
      <c r="AF849" s="301"/>
      <c r="AG849" s="301"/>
      <c r="AH849" s="301"/>
      <c r="AI849" s="301"/>
      <c r="AJ849" s="301"/>
      <c r="AK849" s="301"/>
    </row>
    <row r="850" spans="1:37" ht="12.75" customHeight="1">
      <c r="A850" s="301"/>
      <c r="B850" s="301"/>
      <c r="C850" s="301"/>
      <c r="D850" s="301"/>
      <c r="E850" s="301"/>
      <c r="F850" s="426"/>
      <c r="G850" s="426"/>
      <c r="H850" s="301"/>
      <c r="I850" s="301"/>
      <c r="J850" s="301"/>
      <c r="K850" s="301"/>
      <c r="L850" s="301"/>
      <c r="M850" s="301"/>
      <c r="N850" s="301"/>
      <c r="O850" s="301"/>
      <c r="P850" s="301"/>
      <c r="Q850" s="301"/>
      <c r="R850" s="301"/>
      <c r="S850" s="301"/>
      <c r="T850" s="301"/>
      <c r="U850" s="301"/>
      <c r="V850" s="301"/>
      <c r="W850" s="301"/>
      <c r="X850" s="301"/>
      <c r="Y850" s="301"/>
      <c r="Z850" s="301"/>
      <c r="AA850" s="301"/>
      <c r="AB850" s="301"/>
      <c r="AC850" s="301"/>
      <c r="AD850" s="301"/>
      <c r="AE850" s="301"/>
      <c r="AF850" s="301"/>
      <c r="AG850" s="301"/>
      <c r="AH850" s="301"/>
      <c r="AI850" s="301"/>
      <c r="AJ850" s="301"/>
      <c r="AK850" s="301"/>
    </row>
    <row r="851" spans="1:37" ht="12.75" customHeight="1">
      <c r="A851" s="301"/>
      <c r="B851" s="301"/>
      <c r="C851" s="301"/>
      <c r="D851" s="301"/>
      <c r="E851" s="301"/>
      <c r="F851" s="426"/>
      <c r="G851" s="426"/>
      <c r="H851" s="301"/>
      <c r="I851" s="301"/>
      <c r="J851" s="301"/>
      <c r="K851" s="301"/>
      <c r="L851" s="301"/>
      <c r="M851" s="301"/>
      <c r="N851" s="301"/>
      <c r="O851" s="301"/>
      <c r="P851" s="301"/>
      <c r="Q851" s="301"/>
      <c r="R851" s="301"/>
      <c r="S851" s="301"/>
      <c r="T851" s="301"/>
      <c r="U851" s="301"/>
      <c r="V851" s="301"/>
      <c r="W851" s="301"/>
      <c r="X851" s="301"/>
      <c r="Y851" s="301"/>
      <c r="Z851" s="301"/>
      <c r="AA851" s="301"/>
      <c r="AB851" s="301"/>
      <c r="AC851" s="301"/>
      <c r="AD851" s="301"/>
      <c r="AE851" s="301"/>
      <c r="AF851" s="301"/>
      <c r="AG851" s="301"/>
      <c r="AH851" s="301"/>
      <c r="AI851" s="301"/>
      <c r="AJ851" s="301"/>
      <c r="AK851" s="301"/>
    </row>
    <row r="852" spans="1:37" ht="12.75" customHeight="1">
      <c r="A852" s="301"/>
      <c r="B852" s="301"/>
      <c r="C852" s="301"/>
      <c r="D852" s="301"/>
      <c r="E852" s="301"/>
      <c r="F852" s="426"/>
      <c r="G852" s="426"/>
      <c r="H852" s="301"/>
      <c r="I852" s="301"/>
      <c r="J852" s="301"/>
      <c r="K852" s="301"/>
      <c r="L852" s="301"/>
      <c r="M852" s="301"/>
      <c r="N852" s="301"/>
      <c r="O852" s="301"/>
      <c r="P852" s="301"/>
      <c r="Q852" s="301"/>
      <c r="R852" s="301"/>
      <c r="S852" s="301"/>
      <c r="T852" s="301"/>
      <c r="U852" s="301"/>
      <c r="V852" s="301"/>
      <c r="W852" s="301"/>
      <c r="X852" s="301"/>
      <c r="Y852" s="301"/>
      <c r="Z852" s="301"/>
      <c r="AA852" s="301"/>
      <c r="AB852" s="301"/>
      <c r="AC852" s="301"/>
      <c r="AD852" s="301"/>
      <c r="AE852" s="301"/>
      <c r="AF852" s="301"/>
      <c r="AG852" s="301"/>
      <c r="AH852" s="301"/>
      <c r="AI852" s="301"/>
      <c r="AJ852" s="301"/>
      <c r="AK852" s="301"/>
    </row>
    <row r="853" spans="1:37" ht="12.75" customHeight="1">
      <c r="A853" s="301"/>
      <c r="B853" s="301"/>
      <c r="C853" s="301"/>
      <c r="D853" s="301"/>
      <c r="E853" s="301"/>
      <c r="F853" s="426"/>
      <c r="G853" s="426"/>
      <c r="H853" s="301"/>
      <c r="I853" s="301"/>
      <c r="J853" s="301"/>
      <c r="K853" s="301"/>
      <c r="L853" s="301"/>
      <c r="M853" s="301"/>
      <c r="N853" s="301"/>
      <c r="O853" s="301"/>
      <c r="P853" s="301"/>
      <c r="Q853" s="301"/>
      <c r="R853" s="301"/>
      <c r="S853" s="301"/>
      <c r="T853" s="301"/>
      <c r="U853" s="301"/>
      <c r="V853" s="301"/>
      <c r="W853" s="301"/>
      <c r="X853" s="301"/>
      <c r="Y853" s="301"/>
      <c r="Z853" s="301"/>
      <c r="AA853" s="301"/>
      <c r="AB853" s="301"/>
      <c r="AC853" s="301"/>
      <c r="AD853" s="301"/>
      <c r="AE853" s="301"/>
      <c r="AF853" s="301"/>
      <c r="AG853" s="301"/>
      <c r="AH853" s="301"/>
      <c r="AI853" s="301"/>
      <c r="AJ853" s="301"/>
      <c r="AK853" s="301"/>
    </row>
    <row r="854" spans="1:37" ht="12.75" customHeight="1">
      <c r="A854" s="301"/>
      <c r="B854" s="301"/>
      <c r="C854" s="301"/>
      <c r="D854" s="301"/>
      <c r="E854" s="301"/>
      <c r="F854" s="426"/>
      <c r="G854" s="426"/>
      <c r="H854" s="301"/>
      <c r="I854" s="301"/>
      <c r="J854" s="301"/>
      <c r="K854" s="301"/>
      <c r="L854" s="301"/>
      <c r="M854" s="301"/>
      <c r="N854" s="301"/>
      <c r="O854" s="301"/>
      <c r="P854" s="301"/>
      <c r="Q854" s="301"/>
      <c r="R854" s="301"/>
      <c r="S854" s="301"/>
      <c r="T854" s="301"/>
      <c r="U854" s="301"/>
      <c r="V854" s="301"/>
      <c r="W854" s="301"/>
      <c r="X854" s="301"/>
      <c r="Y854" s="301"/>
      <c r="Z854" s="301"/>
      <c r="AA854" s="301"/>
      <c r="AB854" s="301"/>
      <c r="AC854" s="301"/>
      <c r="AD854" s="301"/>
      <c r="AE854" s="301"/>
      <c r="AF854" s="301"/>
      <c r="AG854" s="301"/>
      <c r="AH854" s="301"/>
      <c r="AI854" s="301"/>
      <c r="AJ854" s="301"/>
      <c r="AK854" s="301"/>
    </row>
    <row r="855" spans="1:37" ht="12.75" customHeight="1">
      <c r="A855" s="301"/>
      <c r="B855" s="301"/>
      <c r="C855" s="301"/>
      <c r="D855" s="301"/>
      <c r="E855" s="301"/>
      <c r="F855" s="426"/>
      <c r="G855" s="426"/>
      <c r="H855" s="301"/>
      <c r="I855" s="301"/>
      <c r="J855" s="301"/>
      <c r="K855" s="301"/>
      <c r="L855" s="301"/>
      <c r="M855" s="301"/>
      <c r="N855" s="301"/>
      <c r="O855" s="301"/>
      <c r="P855" s="301"/>
      <c r="Q855" s="301"/>
      <c r="R855" s="301"/>
      <c r="S855" s="301"/>
      <c r="T855" s="301"/>
      <c r="U855" s="301"/>
      <c r="V855" s="301"/>
      <c r="W855" s="301"/>
      <c r="X855" s="301"/>
      <c r="Y855" s="301"/>
      <c r="Z855" s="301"/>
      <c r="AA855" s="301"/>
      <c r="AB855" s="301"/>
      <c r="AC855" s="301"/>
      <c r="AD855" s="301"/>
      <c r="AE855" s="301"/>
      <c r="AF855" s="301"/>
      <c r="AG855" s="301"/>
      <c r="AH855" s="301"/>
      <c r="AI855" s="301"/>
      <c r="AJ855" s="301"/>
      <c r="AK855" s="301"/>
    </row>
    <row r="856" spans="1:37" ht="12.75" customHeight="1">
      <c r="A856" s="301"/>
      <c r="B856" s="301"/>
      <c r="C856" s="301"/>
      <c r="D856" s="301"/>
      <c r="E856" s="301"/>
      <c r="F856" s="426"/>
      <c r="G856" s="426"/>
      <c r="H856" s="301"/>
      <c r="I856" s="301"/>
      <c r="J856" s="301"/>
      <c r="K856" s="301"/>
      <c r="L856" s="301"/>
      <c r="M856" s="301"/>
      <c r="N856" s="301"/>
      <c r="O856" s="301"/>
      <c r="P856" s="301"/>
      <c r="Q856" s="301"/>
      <c r="R856" s="301"/>
      <c r="S856" s="301"/>
      <c r="T856" s="301"/>
      <c r="U856" s="301"/>
      <c r="V856" s="301"/>
      <c r="W856" s="301"/>
      <c r="X856" s="301"/>
      <c r="Y856" s="301"/>
      <c r="Z856" s="301"/>
      <c r="AA856" s="301"/>
      <c r="AB856" s="301"/>
      <c r="AC856" s="301"/>
      <c r="AD856" s="301"/>
      <c r="AE856" s="301"/>
      <c r="AF856" s="301"/>
      <c r="AG856" s="301"/>
      <c r="AH856" s="301"/>
      <c r="AI856" s="301"/>
      <c r="AJ856" s="301"/>
      <c r="AK856" s="301"/>
    </row>
    <row r="857" spans="1:37" ht="12.75" customHeight="1">
      <c r="A857" s="301"/>
      <c r="B857" s="301"/>
      <c r="C857" s="301"/>
      <c r="D857" s="301"/>
      <c r="E857" s="301"/>
      <c r="F857" s="426"/>
      <c r="G857" s="426"/>
      <c r="H857" s="301"/>
      <c r="I857" s="301"/>
      <c r="J857" s="301"/>
      <c r="K857" s="301"/>
      <c r="L857" s="301"/>
      <c r="M857" s="301"/>
      <c r="N857" s="301"/>
      <c r="O857" s="301"/>
      <c r="P857" s="301"/>
      <c r="Q857" s="301"/>
      <c r="R857" s="301"/>
      <c r="S857" s="301"/>
      <c r="T857" s="301"/>
      <c r="U857" s="301"/>
      <c r="V857" s="301"/>
      <c r="W857" s="301"/>
      <c r="X857" s="301"/>
      <c r="Y857" s="301"/>
      <c r="Z857" s="301"/>
      <c r="AA857" s="301"/>
      <c r="AB857" s="301"/>
      <c r="AC857" s="301"/>
      <c r="AD857" s="301"/>
      <c r="AE857" s="301"/>
      <c r="AF857" s="301"/>
      <c r="AG857" s="301"/>
      <c r="AH857" s="301"/>
      <c r="AI857" s="301"/>
      <c r="AJ857" s="301"/>
      <c r="AK857" s="301"/>
    </row>
    <row r="858" spans="1:37" ht="12.75" customHeight="1">
      <c r="A858" s="301"/>
      <c r="B858" s="301"/>
      <c r="C858" s="301"/>
      <c r="D858" s="301"/>
      <c r="E858" s="301"/>
      <c r="F858" s="426"/>
      <c r="G858" s="426"/>
      <c r="H858" s="301"/>
      <c r="I858" s="301"/>
      <c r="J858" s="301"/>
      <c r="K858" s="301"/>
      <c r="L858" s="301"/>
      <c r="M858" s="301"/>
      <c r="N858" s="301"/>
      <c r="O858" s="301"/>
      <c r="P858" s="301"/>
      <c r="Q858" s="301"/>
      <c r="R858" s="301"/>
      <c r="S858" s="301"/>
      <c r="T858" s="301"/>
      <c r="U858" s="301"/>
      <c r="V858" s="301"/>
      <c r="W858" s="301"/>
      <c r="X858" s="301"/>
      <c r="Y858" s="301"/>
      <c r="Z858" s="301"/>
      <c r="AA858" s="301"/>
      <c r="AB858" s="301"/>
      <c r="AC858" s="301"/>
      <c r="AD858" s="301"/>
      <c r="AE858" s="301"/>
      <c r="AF858" s="301"/>
      <c r="AG858" s="301"/>
      <c r="AH858" s="301"/>
      <c r="AI858" s="301"/>
      <c r="AJ858" s="301"/>
      <c r="AK858" s="301"/>
    </row>
    <row r="859" spans="1:37" ht="12.75" customHeight="1">
      <c r="A859" s="301"/>
      <c r="B859" s="301"/>
      <c r="C859" s="301"/>
      <c r="D859" s="301"/>
      <c r="E859" s="301"/>
      <c r="F859" s="426"/>
      <c r="G859" s="426"/>
      <c r="H859" s="301"/>
      <c r="I859" s="301"/>
      <c r="J859" s="301"/>
      <c r="K859" s="301"/>
      <c r="L859" s="301"/>
      <c r="M859" s="301"/>
      <c r="N859" s="301"/>
      <c r="O859" s="301"/>
      <c r="P859" s="301"/>
      <c r="Q859" s="301"/>
      <c r="R859" s="301"/>
      <c r="S859" s="301"/>
      <c r="T859" s="301"/>
      <c r="U859" s="301"/>
      <c r="V859" s="301"/>
      <c r="W859" s="301"/>
      <c r="X859" s="301"/>
      <c r="Y859" s="301"/>
      <c r="Z859" s="301"/>
      <c r="AA859" s="301"/>
      <c r="AB859" s="301"/>
      <c r="AC859" s="301"/>
      <c r="AD859" s="301"/>
      <c r="AE859" s="301"/>
      <c r="AF859" s="301"/>
      <c r="AG859" s="301"/>
      <c r="AH859" s="301"/>
      <c r="AI859" s="301"/>
      <c r="AJ859" s="301"/>
      <c r="AK859" s="301"/>
    </row>
    <row r="860" spans="1:37" ht="12.75" customHeight="1">
      <c r="A860" s="301"/>
      <c r="B860" s="301"/>
      <c r="C860" s="301"/>
      <c r="D860" s="301"/>
      <c r="E860" s="301"/>
      <c r="F860" s="426"/>
      <c r="G860" s="426"/>
      <c r="H860" s="301"/>
      <c r="I860" s="301"/>
      <c r="J860" s="301"/>
      <c r="K860" s="301"/>
      <c r="L860" s="301"/>
      <c r="M860" s="301"/>
      <c r="N860" s="301"/>
      <c r="O860" s="301"/>
      <c r="P860" s="301"/>
      <c r="Q860" s="301"/>
      <c r="R860" s="301"/>
      <c r="S860" s="301"/>
      <c r="T860" s="301"/>
      <c r="U860" s="301"/>
      <c r="V860" s="301"/>
      <c r="W860" s="301"/>
      <c r="X860" s="301"/>
      <c r="Y860" s="301"/>
      <c r="Z860" s="301"/>
      <c r="AA860" s="301"/>
      <c r="AB860" s="301"/>
      <c r="AC860" s="301"/>
      <c r="AD860" s="301"/>
      <c r="AE860" s="301"/>
      <c r="AF860" s="301"/>
      <c r="AG860" s="301"/>
      <c r="AH860" s="301"/>
      <c r="AI860" s="301"/>
      <c r="AJ860" s="301"/>
      <c r="AK860" s="301"/>
    </row>
    <row r="861" spans="1:37" ht="12.75" customHeight="1">
      <c r="A861" s="301"/>
      <c r="B861" s="301"/>
      <c r="C861" s="301"/>
      <c r="D861" s="301"/>
      <c r="E861" s="301"/>
      <c r="F861" s="426"/>
      <c r="G861" s="426"/>
      <c r="H861" s="301"/>
      <c r="I861" s="301"/>
      <c r="J861" s="301"/>
      <c r="K861" s="301"/>
      <c r="L861" s="301"/>
      <c r="M861" s="301"/>
      <c r="N861" s="301"/>
      <c r="O861" s="301"/>
      <c r="P861" s="301"/>
      <c r="Q861" s="301"/>
      <c r="R861" s="301"/>
      <c r="S861" s="301"/>
      <c r="T861" s="301"/>
      <c r="U861" s="301"/>
      <c r="V861" s="301"/>
      <c r="W861" s="301"/>
      <c r="X861" s="301"/>
      <c r="Y861" s="301"/>
      <c r="Z861" s="301"/>
      <c r="AA861" s="301"/>
      <c r="AB861" s="301"/>
      <c r="AC861" s="301"/>
      <c r="AD861" s="301"/>
      <c r="AE861" s="301"/>
      <c r="AF861" s="301"/>
      <c r="AG861" s="301"/>
      <c r="AH861" s="301"/>
      <c r="AI861" s="301"/>
      <c r="AJ861" s="301"/>
      <c r="AK861" s="301"/>
    </row>
    <row r="862" spans="1:37" ht="12.75" customHeight="1">
      <c r="A862" s="301"/>
      <c r="B862" s="301"/>
      <c r="C862" s="301"/>
      <c r="D862" s="301"/>
      <c r="E862" s="301"/>
      <c r="F862" s="426"/>
      <c r="G862" s="426"/>
      <c r="H862" s="301"/>
      <c r="I862" s="301"/>
      <c r="J862" s="301"/>
      <c r="K862" s="301"/>
      <c r="L862" s="301"/>
      <c r="M862" s="301"/>
      <c r="N862" s="301"/>
      <c r="O862" s="301"/>
      <c r="P862" s="301"/>
      <c r="Q862" s="301"/>
      <c r="R862" s="301"/>
      <c r="S862" s="301"/>
      <c r="T862" s="301"/>
      <c r="U862" s="301"/>
      <c r="V862" s="301"/>
      <c r="W862" s="301"/>
      <c r="X862" s="301"/>
      <c r="Y862" s="301"/>
      <c r="Z862" s="301"/>
      <c r="AA862" s="301"/>
      <c r="AB862" s="301"/>
      <c r="AC862" s="301"/>
      <c r="AD862" s="301"/>
      <c r="AE862" s="301"/>
      <c r="AF862" s="301"/>
      <c r="AG862" s="301"/>
      <c r="AH862" s="301"/>
      <c r="AI862" s="301"/>
      <c r="AJ862" s="301"/>
      <c r="AK862" s="301"/>
    </row>
    <row r="863" spans="1:37" ht="12.75" customHeight="1">
      <c r="A863" s="301"/>
      <c r="B863" s="301"/>
      <c r="C863" s="301"/>
      <c r="D863" s="301"/>
      <c r="E863" s="301"/>
      <c r="F863" s="426"/>
      <c r="G863" s="426"/>
      <c r="H863" s="301"/>
      <c r="I863" s="301"/>
      <c r="J863" s="301"/>
      <c r="K863" s="301"/>
      <c r="L863" s="301"/>
      <c r="M863" s="301"/>
      <c r="N863" s="301"/>
      <c r="O863" s="301"/>
      <c r="P863" s="301"/>
      <c r="Q863" s="301"/>
      <c r="R863" s="301"/>
      <c r="S863" s="301"/>
      <c r="T863" s="301"/>
      <c r="U863" s="301"/>
      <c r="V863" s="301"/>
      <c r="W863" s="301"/>
      <c r="X863" s="301"/>
      <c r="Y863" s="301"/>
      <c r="Z863" s="301"/>
      <c r="AA863" s="301"/>
      <c r="AB863" s="301"/>
      <c r="AC863" s="301"/>
      <c r="AD863" s="301"/>
      <c r="AE863" s="301"/>
      <c r="AF863" s="301"/>
      <c r="AG863" s="301"/>
      <c r="AH863" s="301"/>
      <c r="AI863" s="301"/>
      <c r="AJ863" s="301"/>
      <c r="AK863" s="301"/>
    </row>
    <row r="864" spans="1:37" ht="12.75" customHeight="1">
      <c r="A864" s="301"/>
      <c r="B864" s="301"/>
      <c r="C864" s="301"/>
      <c r="D864" s="301"/>
      <c r="E864" s="301"/>
      <c r="F864" s="426"/>
      <c r="G864" s="426"/>
      <c r="H864" s="301"/>
      <c r="I864" s="301"/>
      <c r="J864" s="301"/>
      <c r="K864" s="301"/>
      <c r="L864" s="301"/>
      <c r="M864" s="301"/>
      <c r="N864" s="301"/>
      <c r="O864" s="301"/>
      <c r="P864" s="301"/>
      <c r="Q864" s="301"/>
      <c r="R864" s="301"/>
      <c r="S864" s="301"/>
      <c r="T864" s="301"/>
      <c r="U864" s="301"/>
      <c r="V864" s="301"/>
      <c r="W864" s="301"/>
      <c r="X864" s="301"/>
      <c r="Y864" s="301"/>
      <c r="Z864" s="301"/>
      <c r="AA864" s="301"/>
      <c r="AB864" s="301"/>
      <c r="AC864" s="301"/>
      <c r="AD864" s="301"/>
      <c r="AE864" s="301"/>
      <c r="AF864" s="301"/>
      <c r="AG864" s="301"/>
      <c r="AH864" s="301"/>
      <c r="AI864" s="301"/>
      <c r="AJ864" s="301"/>
      <c r="AK864" s="301"/>
    </row>
    <row r="865" spans="1:37" ht="12.75" customHeight="1">
      <c r="A865" s="301"/>
      <c r="B865" s="301"/>
      <c r="C865" s="301"/>
      <c r="D865" s="301"/>
      <c r="E865" s="301"/>
      <c r="F865" s="426"/>
      <c r="G865" s="426"/>
      <c r="H865" s="301"/>
      <c r="I865" s="301"/>
      <c r="J865" s="301"/>
      <c r="K865" s="301"/>
      <c r="L865" s="301"/>
      <c r="M865" s="301"/>
      <c r="N865" s="301"/>
      <c r="O865" s="301"/>
      <c r="P865" s="301"/>
      <c r="Q865" s="301"/>
      <c r="R865" s="301"/>
      <c r="S865" s="301"/>
      <c r="T865" s="301"/>
      <c r="U865" s="301"/>
      <c r="V865" s="301"/>
      <c r="W865" s="301"/>
      <c r="X865" s="301"/>
      <c r="Y865" s="301"/>
      <c r="Z865" s="301"/>
      <c r="AA865" s="301"/>
      <c r="AB865" s="301"/>
      <c r="AC865" s="301"/>
      <c r="AD865" s="301"/>
      <c r="AE865" s="301"/>
      <c r="AF865" s="301"/>
      <c r="AG865" s="301"/>
      <c r="AH865" s="301"/>
      <c r="AI865" s="301"/>
      <c r="AJ865" s="301"/>
      <c r="AK865" s="301"/>
    </row>
    <row r="866" spans="1:37" ht="12.75" customHeight="1">
      <c r="A866" s="301"/>
      <c r="B866" s="301"/>
      <c r="C866" s="301"/>
      <c r="D866" s="301"/>
      <c r="E866" s="301"/>
      <c r="F866" s="426"/>
      <c r="G866" s="426"/>
      <c r="H866" s="301"/>
      <c r="I866" s="301"/>
      <c r="J866" s="301"/>
      <c r="K866" s="301"/>
      <c r="L866" s="301"/>
      <c r="M866" s="301"/>
      <c r="N866" s="301"/>
      <c r="O866" s="301"/>
      <c r="P866" s="301"/>
      <c r="Q866" s="301"/>
      <c r="R866" s="301"/>
      <c r="S866" s="301"/>
      <c r="T866" s="301"/>
      <c r="U866" s="301"/>
      <c r="V866" s="301"/>
      <c r="W866" s="301"/>
      <c r="X866" s="301"/>
      <c r="Y866" s="301"/>
      <c r="Z866" s="301"/>
      <c r="AA866" s="301"/>
      <c r="AB866" s="301"/>
      <c r="AC866" s="301"/>
      <c r="AD866" s="301"/>
      <c r="AE866" s="301"/>
      <c r="AF866" s="301"/>
      <c r="AG866" s="301"/>
      <c r="AH866" s="301"/>
      <c r="AI866" s="301"/>
      <c r="AJ866" s="301"/>
      <c r="AK866" s="301"/>
    </row>
    <row r="867" spans="1:37" ht="12.75" customHeight="1">
      <c r="A867" s="301"/>
      <c r="B867" s="301"/>
      <c r="C867" s="301"/>
      <c r="D867" s="301"/>
      <c r="E867" s="301"/>
      <c r="F867" s="426"/>
      <c r="G867" s="426"/>
      <c r="H867" s="301"/>
      <c r="I867" s="301"/>
      <c r="J867" s="301"/>
      <c r="K867" s="301"/>
      <c r="L867" s="301"/>
      <c r="M867" s="301"/>
      <c r="N867" s="301"/>
      <c r="O867" s="301"/>
      <c r="P867" s="301"/>
      <c r="Q867" s="301"/>
      <c r="R867" s="301"/>
      <c r="S867" s="301"/>
      <c r="T867" s="301"/>
      <c r="U867" s="301"/>
      <c r="V867" s="301"/>
      <c r="W867" s="301"/>
      <c r="X867" s="301"/>
      <c r="Y867" s="301"/>
      <c r="Z867" s="301"/>
      <c r="AA867" s="301"/>
      <c r="AB867" s="301"/>
      <c r="AC867" s="301"/>
      <c r="AD867" s="301"/>
      <c r="AE867" s="301"/>
      <c r="AF867" s="301"/>
      <c r="AG867" s="301"/>
      <c r="AH867" s="301"/>
      <c r="AI867" s="301"/>
      <c r="AJ867" s="301"/>
      <c r="AK867" s="301"/>
    </row>
    <row r="868" spans="1:37" ht="12.75" customHeight="1">
      <c r="A868" s="301"/>
      <c r="B868" s="301"/>
      <c r="C868" s="301"/>
      <c r="D868" s="301"/>
      <c r="E868" s="301"/>
      <c r="F868" s="426"/>
      <c r="G868" s="426"/>
      <c r="H868" s="301"/>
      <c r="I868" s="301"/>
      <c r="J868" s="301"/>
      <c r="K868" s="301"/>
      <c r="L868" s="301"/>
      <c r="M868" s="301"/>
      <c r="N868" s="301"/>
      <c r="O868" s="301"/>
      <c r="P868" s="301"/>
      <c r="Q868" s="301"/>
      <c r="R868" s="301"/>
      <c r="S868" s="301"/>
      <c r="T868" s="301"/>
      <c r="U868" s="301"/>
      <c r="V868" s="301"/>
      <c r="W868" s="301"/>
      <c r="X868" s="301"/>
      <c r="Y868" s="301"/>
      <c r="Z868" s="301"/>
      <c r="AA868" s="301"/>
      <c r="AB868" s="301"/>
      <c r="AC868" s="301"/>
      <c r="AD868" s="301"/>
      <c r="AE868" s="301"/>
      <c r="AF868" s="301"/>
      <c r="AG868" s="301"/>
      <c r="AH868" s="301"/>
      <c r="AI868" s="301"/>
      <c r="AJ868" s="301"/>
      <c r="AK868" s="301"/>
    </row>
    <row r="869" spans="1:37" ht="12.75" customHeight="1">
      <c r="A869" s="301"/>
      <c r="B869" s="301"/>
      <c r="C869" s="301"/>
      <c r="D869" s="301"/>
      <c r="E869" s="301"/>
      <c r="F869" s="426"/>
      <c r="G869" s="426"/>
      <c r="H869" s="301"/>
      <c r="I869" s="301"/>
      <c r="J869" s="301"/>
      <c r="K869" s="301"/>
      <c r="L869" s="301"/>
      <c r="M869" s="301"/>
      <c r="N869" s="301"/>
      <c r="O869" s="301"/>
      <c r="P869" s="301"/>
      <c r="Q869" s="301"/>
      <c r="R869" s="301"/>
      <c r="S869" s="301"/>
      <c r="T869" s="301"/>
      <c r="U869" s="301"/>
      <c r="V869" s="301"/>
      <c r="W869" s="301"/>
      <c r="X869" s="301"/>
      <c r="Y869" s="301"/>
      <c r="Z869" s="301"/>
      <c r="AA869" s="301"/>
      <c r="AB869" s="301"/>
      <c r="AC869" s="301"/>
      <c r="AD869" s="301"/>
      <c r="AE869" s="301"/>
      <c r="AF869" s="301"/>
      <c r="AG869" s="301"/>
      <c r="AH869" s="301"/>
      <c r="AI869" s="301"/>
      <c r="AJ869" s="301"/>
      <c r="AK869" s="301"/>
    </row>
    <row r="870" spans="1:37" ht="12.75" customHeight="1">
      <c r="A870" s="301"/>
      <c r="B870" s="301"/>
      <c r="C870" s="301"/>
      <c r="D870" s="301"/>
      <c r="E870" s="301"/>
      <c r="F870" s="426"/>
      <c r="G870" s="426"/>
      <c r="H870" s="301"/>
      <c r="I870" s="301"/>
      <c r="J870" s="301"/>
      <c r="K870" s="301"/>
      <c r="L870" s="301"/>
      <c r="M870" s="301"/>
      <c r="N870" s="301"/>
      <c r="O870" s="301"/>
      <c r="P870" s="301"/>
      <c r="Q870" s="301"/>
      <c r="R870" s="301"/>
      <c r="S870" s="301"/>
      <c r="T870" s="301"/>
      <c r="U870" s="301"/>
      <c r="V870" s="301"/>
      <c r="W870" s="301"/>
      <c r="X870" s="301"/>
      <c r="Y870" s="301"/>
      <c r="Z870" s="301"/>
      <c r="AA870" s="301"/>
      <c r="AB870" s="301"/>
      <c r="AC870" s="301"/>
      <c r="AD870" s="301"/>
      <c r="AE870" s="301"/>
      <c r="AF870" s="301"/>
      <c r="AG870" s="301"/>
      <c r="AH870" s="301"/>
      <c r="AI870" s="301"/>
      <c r="AJ870" s="301"/>
      <c r="AK870" s="301"/>
    </row>
    <row r="871" spans="1:37" ht="12.75" customHeight="1">
      <c r="A871" s="301"/>
      <c r="B871" s="301"/>
      <c r="C871" s="301"/>
      <c r="D871" s="301"/>
      <c r="E871" s="301"/>
      <c r="F871" s="426"/>
      <c r="G871" s="426"/>
      <c r="H871" s="301"/>
      <c r="I871" s="301"/>
      <c r="J871" s="301"/>
      <c r="K871" s="301"/>
      <c r="L871" s="301"/>
      <c r="M871" s="301"/>
      <c r="N871" s="301"/>
      <c r="O871" s="301"/>
      <c r="P871" s="301"/>
      <c r="Q871" s="301"/>
      <c r="R871" s="301"/>
      <c r="S871" s="301"/>
      <c r="T871" s="301"/>
      <c r="U871" s="301"/>
      <c r="V871" s="301"/>
      <c r="W871" s="301"/>
      <c r="X871" s="301"/>
      <c r="Y871" s="301"/>
      <c r="Z871" s="301"/>
      <c r="AA871" s="301"/>
      <c r="AB871" s="301"/>
      <c r="AC871" s="301"/>
      <c r="AD871" s="301"/>
      <c r="AE871" s="301"/>
      <c r="AF871" s="301"/>
      <c r="AG871" s="301"/>
      <c r="AH871" s="301"/>
      <c r="AI871" s="301"/>
      <c r="AJ871" s="301"/>
      <c r="AK871" s="301"/>
    </row>
    <row r="872" spans="1:37" ht="12.75" customHeight="1">
      <c r="A872" s="301"/>
      <c r="B872" s="301"/>
      <c r="C872" s="301"/>
      <c r="D872" s="301"/>
      <c r="E872" s="301"/>
      <c r="F872" s="426"/>
      <c r="G872" s="426"/>
      <c r="H872" s="301"/>
      <c r="I872" s="301"/>
      <c r="J872" s="301"/>
      <c r="K872" s="301"/>
      <c r="L872" s="301"/>
      <c r="M872" s="301"/>
      <c r="N872" s="301"/>
      <c r="O872" s="301"/>
      <c r="P872" s="301"/>
      <c r="Q872" s="301"/>
      <c r="R872" s="301"/>
      <c r="S872" s="301"/>
      <c r="T872" s="301"/>
      <c r="U872" s="301"/>
      <c r="V872" s="301"/>
      <c r="W872" s="301"/>
      <c r="X872" s="301"/>
      <c r="Y872" s="301"/>
      <c r="Z872" s="301"/>
      <c r="AA872" s="301"/>
      <c r="AB872" s="301"/>
      <c r="AC872" s="301"/>
      <c r="AD872" s="301"/>
      <c r="AE872" s="301"/>
      <c r="AF872" s="301"/>
      <c r="AG872" s="301"/>
      <c r="AH872" s="301"/>
      <c r="AI872" s="301"/>
      <c r="AJ872" s="301"/>
      <c r="AK872" s="301"/>
    </row>
    <row r="873" spans="1:37" ht="12.75" customHeight="1">
      <c r="A873" s="301"/>
      <c r="B873" s="301"/>
      <c r="C873" s="301"/>
      <c r="D873" s="301"/>
      <c r="E873" s="301"/>
      <c r="F873" s="426"/>
      <c r="G873" s="426"/>
      <c r="H873" s="301"/>
      <c r="I873" s="301"/>
      <c r="J873" s="301"/>
      <c r="K873" s="301"/>
      <c r="L873" s="301"/>
      <c r="M873" s="301"/>
      <c r="N873" s="301"/>
      <c r="O873" s="301"/>
      <c r="P873" s="301"/>
      <c r="Q873" s="301"/>
      <c r="R873" s="301"/>
      <c r="S873" s="301"/>
      <c r="T873" s="301"/>
      <c r="U873" s="301"/>
      <c r="V873" s="301"/>
      <c r="W873" s="301"/>
      <c r="X873" s="301"/>
      <c r="Y873" s="301"/>
      <c r="Z873" s="301"/>
      <c r="AA873" s="301"/>
      <c r="AB873" s="301"/>
      <c r="AC873" s="301"/>
      <c r="AD873" s="301"/>
      <c r="AE873" s="301"/>
      <c r="AF873" s="301"/>
      <c r="AG873" s="301"/>
      <c r="AH873" s="301"/>
      <c r="AI873" s="301"/>
      <c r="AJ873" s="301"/>
      <c r="AK873" s="301"/>
    </row>
    <row r="874" spans="1:37" ht="12.75" customHeight="1">
      <c r="A874" s="301"/>
      <c r="B874" s="301"/>
      <c r="C874" s="301"/>
      <c r="D874" s="301"/>
      <c r="E874" s="301"/>
      <c r="F874" s="426"/>
      <c r="G874" s="426"/>
      <c r="H874" s="301"/>
      <c r="I874" s="301"/>
      <c r="J874" s="301"/>
      <c r="K874" s="301"/>
      <c r="L874" s="301"/>
      <c r="M874" s="301"/>
      <c r="N874" s="301"/>
      <c r="O874" s="301"/>
      <c r="P874" s="301"/>
      <c r="Q874" s="301"/>
      <c r="R874" s="301"/>
      <c r="S874" s="301"/>
      <c r="T874" s="301"/>
      <c r="U874" s="301"/>
      <c r="V874" s="301"/>
      <c r="W874" s="301"/>
      <c r="X874" s="301"/>
      <c r="Y874" s="301"/>
      <c r="Z874" s="301"/>
      <c r="AA874" s="301"/>
      <c r="AB874" s="301"/>
      <c r="AC874" s="301"/>
      <c r="AD874" s="301"/>
      <c r="AE874" s="301"/>
      <c r="AF874" s="301"/>
      <c r="AG874" s="301"/>
      <c r="AH874" s="301"/>
      <c r="AI874" s="301"/>
      <c r="AJ874" s="301"/>
      <c r="AK874" s="301"/>
    </row>
    <row r="875" spans="1:37" ht="12.75" customHeight="1">
      <c r="A875" s="301"/>
      <c r="B875" s="301"/>
      <c r="C875" s="301"/>
      <c r="D875" s="301"/>
      <c r="E875" s="301"/>
      <c r="F875" s="426"/>
      <c r="G875" s="426"/>
      <c r="H875" s="301"/>
      <c r="I875" s="301"/>
      <c r="J875" s="301"/>
      <c r="K875" s="301"/>
      <c r="L875" s="301"/>
      <c r="M875" s="301"/>
      <c r="N875" s="301"/>
      <c r="O875" s="301"/>
      <c r="P875" s="301"/>
      <c r="Q875" s="301"/>
      <c r="R875" s="301"/>
      <c r="S875" s="301"/>
      <c r="T875" s="301"/>
      <c r="U875" s="301"/>
      <c r="V875" s="301"/>
      <c r="W875" s="301"/>
      <c r="X875" s="301"/>
      <c r="Y875" s="301"/>
      <c r="Z875" s="301"/>
      <c r="AA875" s="301"/>
      <c r="AB875" s="301"/>
      <c r="AC875" s="301"/>
      <c r="AD875" s="301"/>
      <c r="AE875" s="301"/>
      <c r="AF875" s="301"/>
      <c r="AG875" s="301"/>
      <c r="AH875" s="301"/>
      <c r="AI875" s="301"/>
      <c r="AJ875" s="301"/>
      <c r="AK875" s="301"/>
    </row>
    <row r="876" spans="1:37" ht="12.75" customHeight="1">
      <c r="A876" s="301"/>
      <c r="B876" s="301"/>
      <c r="C876" s="301"/>
      <c r="D876" s="301"/>
      <c r="E876" s="301"/>
      <c r="F876" s="426"/>
      <c r="G876" s="426"/>
      <c r="H876" s="301"/>
      <c r="I876" s="301"/>
      <c r="J876" s="301"/>
      <c r="K876" s="301"/>
      <c r="L876" s="301"/>
      <c r="M876" s="301"/>
      <c r="N876" s="301"/>
      <c r="O876" s="301"/>
      <c r="P876" s="301"/>
      <c r="Q876" s="301"/>
      <c r="R876" s="301"/>
      <c r="S876" s="301"/>
      <c r="T876" s="301"/>
      <c r="U876" s="301"/>
      <c r="V876" s="301"/>
      <c r="W876" s="301"/>
      <c r="X876" s="301"/>
      <c r="Y876" s="301"/>
      <c r="Z876" s="301"/>
      <c r="AA876" s="301"/>
      <c r="AB876" s="301"/>
      <c r="AC876" s="301"/>
      <c r="AD876" s="301"/>
      <c r="AE876" s="301"/>
      <c r="AF876" s="301"/>
      <c r="AG876" s="301"/>
      <c r="AH876" s="301"/>
      <c r="AI876" s="301"/>
      <c r="AJ876" s="301"/>
      <c r="AK876" s="301"/>
    </row>
    <row r="877" spans="1:37" ht="12.75" customHeight="1">
      <c r="A877" s="301"/>
      <c r="B877" s="301"/>
      <c r="C877" s="301"/>
      <c r="D877" s="301"/>
      <c r="E877" s="301"/>
      <c r="F877" s="426"/>
      <c r="G877" s="426"/>
      <c r="H877" s="301"/>
      <c r="I877" s="301"/>
      <c r="J877" s="301"/>
      <c r="K877" s="301"/>
      <c r="L877" s="301"/>
      <c r="M877" s="301"/>
      <c r="N877" s="301"/>
      <c r="O877" s="301"/>
      <c r="P877" s="301"/>
      <c r="Q877" s="301"/>
      <c r="R877" s="301"/>
      <c r="S877" s="301"/>
      <c r="T877" s="301"/>
      <c r="U877" s="301"/>
      <c r="V877" s="301"/>
      <c r="W877" s="301"/>
      <c r="X877" s="301"/>
      <c r="Y877" s="301"/>
      <c r="Z877" s="301"/>
      <c r="AA877" s="301"/>
      <c r="AB877" s="301"/>
      <c r="AC877" s="301"/>
      <c r="AD877" s="301"/>
      <c r="AE877" s="301"/>
      <c r="AF877" s="301"/>
      <c r="AG877" s="301"/>
      <c r="AH877" s="301"/>
      <c r="AI877" s="301"/>
      <c r="AJ877" s="301"/>
      <c r="AK877" s="301"/>
    </row>
    <row r="878" spans="1:37" ht="12.75" customHeight="1">
      <c r="A878" s="301"/>
      <c r="B878" s="301"/>
      <c r="C878" s="301"/>
      <c r="D878" s="301"/>
      <c r="E878" s="301"/>
      <c r="F878" s="426"/>
      <c r="G878" s="426"/>
      <c r="H878" s="301"/>
      <c r="I878" s="301"/>
      <c r="J878" s="301"/>
      <c r="K878" s="301"/>
      <c r="L878" s="301"/>
      <c r="M878" s="301"/>
      <c r="N878" s="301"/>
      <c r="O878" s="301"/>
      <c r="P878" s="301"/>
      <c r="Q878" s="301"/>
      <c r="R878" s="301"/>
      <c r="S878" s="301"/>
      <c r="T878" s="301"/>
      <c r="U878" s="301"/>
      <c r="V878" s="301"/>
      <c r="W878" s="301"/>
      <c r="X878" s="301"/>
      <c r="Y878" s="301"/>
      <c r="Z878" s="301"/>
      <c r="AA878" s="301"/>
      <c r="AB878" s="301"/>
      <c r="AC878" s="301"/>
      <c r="AD878" s="301"/>
      <c r="AE878" s="301"/>
      <c r="AF878" s="301"/>
      <c r="AG878" s="301"/>
      <c r="AH878" s="301"/>
      <c r="AI878" s="301"/>
      <c r="AJ878" s="301"/>
      <c r="AK878" s="301"/>
    </row>
    <row r="879" spans="1:37" ht="12.75" customHeight="1">
      <c r="A879" s="301"/>
      <c r="B879" s="301"/>
      <c r="C879" s="301"/>
      <c r="D879" s="301"/>
      <c r="E879" s="301"/>
      <c r="F879" s="426"/>
      <c r="G879" s="426"/>
      <c r="H879" s="301"/>
      <c r="I879" s="301"/>
      <c r="J879" s="301"/>
      <c r="K879" s="301"/>
      <c r="L879" s="301"/>
      <c r="M879" s="301"/>
      <c r="N879" s="301"/>
      <c r="O879" s="301"/>
      <c r="P879" s="301"/>
      <c r="Q879" s="301"/>
      <c r="R879" s="301"/>
      <c r="S879" s="301"/>
      <c r="T879" s="301"/>
      <c r="U879" s="301"/>
      <c r="V879" s="301"/>
      <c r="W879" s="301"/>
      <c r="X879" s="301"/>
      <c r="Y879" s="301"/>
      <c r="Z879" s="301"/>
      <c r="AA879" s="301"/>
      <c r="AB879" s="301"/>
      <c r="AC879" s="301"/>
      <c r="AD879" s="301"/>
      <c r="AE879" s="301"/>
      <c r="AF879" s="301"/>
      <c r="AG879" s="301"/>
      <c r="AH879" s="301"/>
      <c r="AI879" s="301"/>
      <c r="AJ879" s="301"/>
      <c r="AK879" s="301"/>
    </row>
    <row r="880" spans="1:37" ht="12.75" customHeight="1">
      <c r="A880" s="301"/>
      <c r="B880" s="301"/>
      <c r="C880" s="301"/>
      <c r="D880" s="301"/>
      <c r="E880" s="301"/>
      <c r="F880" s="426"/>
      <c r="G880" s="426"/>
      <c r="H880" s="301"/>
      <c r="I880" s="301"/>
      <c r="J880" s="301"/>
      <c r="K880" s="301"/>
      <c r="L880" s="301"/>
      <c r="M880" s="301"/>
      <c r="N880" s="301"/>
      <c r="O880" s="301"/>
      <c r="P880" s="301"/>
      <c r="Q880" s="301"/>
      <c r="R880" s="301"/>
      <c r="S880" s="301"/>
      <c r="T880" s="301"/>
      <c r="U880" s="301"/>
      <c r="V880" s="301"/>
      <c r="W880" s="301"/>
      <c r="X880" s="301"/>
      <c r="Y880" s="301"/>
      <c r="Z880" s="301"/>
      <c r="AA880" s="301"/>
      <c r="AB880" s="301"/>
      <c r="AC880" s="301"/>
      <c r="AD880" s="301"/>
      <c r="AE880" s="301"/>
      <c r="AF880" s="301"/>
      <c r="AG880" s="301"/>
      <c r="AH880" s="301"/>
      <c r="AI880" s="301"/>
      <c r="AJ880" s="301"/>
      <c r="AK880" s="301"/>
    </row>
    <row r="881" spans="1:37" ht="12.75" customHeight="1">
      <c r="A881" s="301"/>
      <c r="B881" s="301"/>
      <c r="C881" s="301"/>
      <c r="D881" s="301"/>
      <c r="E881" s="301"/>
      <c r="F881" s="426"/>
      <c r="G881" s="426"/>
      <c r="H881" s="301"/>
      <c r="I881" s="301"/>
      <c r="J881" s="301"/>
      <c r="K881" s="301"/>
      <c r="L881" s="301"/>
      <c r="M881" s="301"/>
      <c r="N881" s="301"/>
      <c r="O881" s="301"/>
      <c r="P881" s="301"/>
      <c r="Q881" s="301"/>
      <c r="R881" s="301"/>
      <c r="S881" s="301"/>
      <c r="T881" s="301"/>
      <c r="U881" s="301"/>
      <c r="V881" s="301"/>
      <c r="W881" s="301"/>
      <c r="X881" s="301"/>
      <c r="Y881" s="301"/>
      <c r="Z881" s="301"/>
      <c r="AA881" s="301"/>
      <c r="AB881" s="301"/>
      <c r="AC881" s="301"/>
      <c r="AD881" s="301"/>
      <c r="AE881" s="301"/>
      <c r="AF881" s="301"/>
      <c r="AG881" s="301"/>
      <c r="AH881" s="301"/>
      <c r="AI881" s="301"/>
      <c r="AJ881" s="301"/>
      <c r="AK881" s="301"/>
    </row>
    <row r="882" spans="1:37" ht="12.75" customHeight="1">
      <c r="A882" s="301"/>
      <c r="B882" s="301"/>
      <c r="C882" s="301"/>
      <c r="D882" s="301"/>
      <c r="E882" s="301"/>
      <c r="F882" s="426"/>
      <c r="G882" s="426"/>
      <c r="H882" s="301"/>
      <c r="I882" s="301"/>
      <c r="J882" s="301"/>
      <c r="K882" s="301"/>
      <c r="L882" s="301"/>
      <c r="M882" s="301"/>
      <c r="N882" s="301"/>
      <c r="O882" s="301"/>
      <c r="P882" s="301"/>
      <c r="Q882" s="301"/>
      <c r="R882" s="301"/>
      <c r="S882" s="301"/>
      <c r="T882" s="301"/>
      <c r="U882" s="301"/>
      <c r="V882" s="301"/>
      <c r="W882" s="301"/>
      <c r="X882" s="301"/>
      <c r="Y882" s="301"/>
      <c r="Z882" s="301"/>
      <c r="AA882" s="301"/>
      <c r="AB882" s="301"/>
      <c r="AC882" s="301"/>
      <c r="AD882" s="301"/>
      <c r="AE882" s="301"/>
      <c r="AF882" s="301"/>
      <c r="AG882" s="301"/>
      <c r="AH882" s="301"/>
      <c r="AI882" s="301"/>
      <c r="AJ882" s="301"/>
      <c r="AK882" s="301"/>
    </row>
    <row r="883" spans="1:37" ht="12.75" customHeight="1">
      <c r="A883" s="301"/>
      <c r="B883" s="301"/>
      <c r="C883" s="301"/>
      <c r="D883" s="301"/>
      <c r="E883" s="301"/>
      <c r="F883" s="426"/>
      <c r="G883" s="426"/>
      <c r="H883" s="301"/>
      <c r="I883" s="301"/>
      <c r="J883" s="301"/>
      <c r="K883" s="301"/>
      <c r="L883" s="301"/>
      <c r="M883" s="301"/>
      <c r="N883" s="301"/>
      <c r="O883" s="301"/>
      <c r="P883" s="301"/>
      <c r="Q883" s="301"/>
      <c r="R883" s="301"/>
      <c r="S883" s="301"/>
      <c r="T883" s="301"/>
      <c r="U883" s="301"/>
      <c r="V883" s="301"/>
      <c r="W883" s="301"/>
      <c r="X883" s="301"/>
      <c r="Y883" s="301"/>
      <c r="Z883" s="301"/>
      <c r="AA883" s="301"/>
      <c r="AB883" s="301"/>
      <c r="AC883" s="301"/>
      <c r="AD883" s="301"/>
      <c r="AE883" s="301"/>
      <c r="AF883" s="301"/>
      <c r="AG883" s="301"/>
      <c r="AH883" s="301"/>
      <c r="AI883" s="301"/>
      <c r="AJ883" s="301"/>
      <c r="AK883" s="301"/>
    </row>
    <row r="884" spans="1:37" ht="12.75" customHeight="1">
      <c r="A884" s="301"/>
      <c r="B884" s="301"/>
      <c r="C884" s="301"/>
      <c r="D884" s="301"/>
      <c r="E884" s="301"/>
      <c r="F884" s="426"/>
      <c r="G884" s="426"/>
      <c r="H884" s="301"/>
      <c r="I884" s="301"/>
      <c r="J884" s="301"/>
      <c r="K884" s="301"/>
      <c r="L884" s="301"/>
      <c r="M884" s="301"/>
      <c r="N884" s="301"/>
      <c r="O884" s="301"/>
      <c r="P884" s="301"/>
      <c r="Q884" s="301"/>
      <c r="R884" s="301"/>
      <c r="S884" s="301"/>
      <c r="T884" s="301"/>
      <c r="U884" s="301"/>
      <c r="V884" s="301"/>
      <c r="W884" s="301"/>
      <c r="X884" s="301"/>
      <c r="Y884" s="301"/>
      <c r="Z884" s="301"/>
      <c r="AA884" s="301"/>
      <c r="AB884" s="301"/>
      <c r="AC884" s="301"/>
      <c r="AD884" s="301"/>
      <c r="AE884" s="301"/>
      <c r="AF884" s="301"/>
      <c r="AG884" s="301"/>
      <c r="AH884" s="301"/>
      <c r="AI884" s="301"/>
      <c r="AJ884" s="301"/>
      <c r="AK884" s="301"/>
    </row>
    <row r="885" spans="1:37" ht="12.75" customHeight="1">
      <c r="A885" s="301"/>
      <c r="B885" s="301"/>
      <c r="C885" s="301"/>
      <c r="D885" s="301"/>
      <c r="E885" s="301"/>
      <c r="F885" s="426"/>
      <c r="G885" s="426"/>
      <c r="H885" s="301"/>
      <c r="I885" s="301"/>
      <c r="J885" s="301"/>
      <c r="K885" s="301"/>
      <c r="L885" s="301"/>
      <c r="M885" s="301"/>
      <c r="N885" s="301"/>
      <c r="O885" s="301"/>
      <c r="P885" s="301"/>
      <c r="Q885" s="301"/>
      <c r="R885" s="301"/>
      <c r="S885" s="301"/>
      <c r="T885" s="301"/>
      <c r="U885" s="301"/>
      <c r="V885" s="301"/>
      <c r="W885" s="301"/>
      <c r="X885" s="301"/>
      <c r="Y885" s="301"/>
      <c r="Z885" s="301"/>
      <c r="AA885" s="301"/>
      <c r="AB885" s="301"/>
      <c r="AC885" s="301"/>
      <c r="AD885" s="301"/>
      <c r="AE885" s="301"/>
      <c r="AF885" s="301"/>
      <c r="AG885" s="301"/>
      <c r="AH885" s="301"/>
      <c r="AI885" s="301"/>
      <c r="AJ885" s="301"/>
      <c r="AK885" s="301"/>
    </row>
    <row r="886" spans="1:37" ht="12.75" customHeight="1">
      <c r="A886" s="301"/>
      <c r="B886" s="301"/>
      <c r="C886" s="301"/>
      <c r="D886" s="301"/>
      <c r="E886" s="301"/>
      <c r="F886" s="426"/>
      <c r="G886" s="426"/>
      <c r="H886" s="301"/>
      <c r="I886" s="301"/>
      <c r="J886" s="301"/>
      <c r="K886" s="301"/>
      <c r="L886" s="301"/>
      <c r="M886" s="301"/>
      <c r="N886" s="301"/>
      <c r="O886" s="301"/>
      <c r="P886" s="301"/>
      <c r="Q886" s="301"/>
      <c r="R886" s="301"/>
      <c r="S886" s="301"/>
      <c r="T886" s="301"/>
      <c r="U886" s="301"/>
      <c r="V886" s="301"/>
      <c r="W886" s="301"/>
      <c r="X886" s="301"/>
      <c r="Y886" s="301"/>
      <c r="Z886" s="301"/>
      <c r="AA886" s="301"/>
      <c r="AB886" s="301"/>
      <c r="AC886" s="301"/>
      <c r="AD886" s="301"/>
      <c r="AE886" s="301"/>
      <c r="AF886" s="301"/>
      <c r="AG886" s="301"/>
      <c r="AH886" s="301"/>
      <c r="AI886" s="301"/>
      <c r="AJ886" s="301"/>
      <c r="AK886" s="301"/>
    </row>
    <row r="887" spans="1:37" ht="12.75" customHeight="1">
      <c r="A887" s="301"/>
      <c r="B887" s="301"/>
      <c r="C887" s="301"/>
      <c r="D887" s="301"/>
      <c r="E887" s="301"/>
      <c r="F887" s="426"/>
      <c r="G887" s="426"/>
      <c r="H887" s="301"/>
      <c r="I887" s="301"/>
      <c r="J887" s="301"/>
      <c r="K887" s="301"/>
      <c r="L887" s="301"/>
      <c r="M887" s="301"/>
      <c r="N887" s="301"/>
      <c r="O887" s="301"/>
      <c r="P887" s="301"/>
      <c r="Q887" s="301"/>
      <c r="R887" s="301"/>
      <c r="S887" s="301"/>
      <c r="T887" s="301"/>
      <c r="U887" s="301"/>
      <c r="V887" s="301"/>
      <c r="W887" s="301"/>
      <c r="X887" s="301"/>
      <c r="Y887" s="301"/>
      <c r="Z887" s="301"/>
      <c r="AA887" s="301"/>
      <c r="AB887" s="301"/>
      <c r="AC887" s="301"/>
      <c r="AD887" s="301"/>
      <c r="AE887" s="301"/>
      <c r="AF887" s="301"/>
      <c r="AG887" s="301"/>
      <c r="AH887" s="301"/>
      <c r="AI887" s="301"/>
      <c r="AJ887" s="301"/>
      <c r="AK887" s="301"/>
    </row>
    <row r="888" spans="1:37" ht="12.75" customHeight="1">
      <c r="A888" s="301"/>
      <c r="B888" s="301"/>
      <c r="C888" s="301"/>
      <c r="D888" s="301"/>
      <c r="E888" s="301"/>
      <c r="F888" s="426"/>
      <c r="G888" s="426"/>
      <c r="H888" s="301"/>
      <c r="I888" s="301"/>
      <c r="J888" s="301"/>
      <c r="K888" s="301"/>
      <c r="L888" s="301"/>
      <c r="M888" s="301"/>
      <c r="N888" s="301"/>
      <c r="O888" s="301"/>
      <c r="P888" s="301"/>
      <c r="Q888" s="301"/>
      <c r="R888" s="301"/>
      <c r="S888" s="301"/>
      <c r="T888" s="301"/>
      <c r="U888" s="301"/>
      <c r="V888" s="301"/>
      <c r="W888" s="301"/>
      <c r="X888" s="301"/>
      <c r="Y888" s="301"/>
      <c r="Z888" s="301"/>
      <c r="AA888" s="301"/>
      <c r="AB888" s="301"/>
      <c r="AC888" s="301"/>
      <c r="AD888" s="301"/>
      <c r="AE888" s="301"/>
      <c r="AF888" s="301"/>
      <c r="AG888" s="301"/>
      <c r="AH888" s="301"/>
      <c r="AI888" s="301"/>
      <c r="AJ888" s="301"/>
      <c r="AK888" s="301"/>
    </row>
    <row r="889" spans="1:37" ht="12.75" customHeight="1">
      <c r="A889" s="301"/>
      <c r="B889" s="301"/>
      <c r="C889" s="301"/>
      <c r="D889" s="301"/>
      <c r="E889" s="301"/>
      <c r="F889" s="426"/>
      <c r="G889" s="426"/>
      <c r="H889" s="301"/>
      <c r="I889" s="301"/>
      <c r="J889" s="301"/>
      <c r="K889" s="301"/>
      <c r="L889" s="301"/>
      <c r="M889" s="301"/>
      <c r="N889" s="301"/>
      <c r="O889" s="301"/>
      <c r="P889" s="301"/>
      <c r="Q889" s="301"/>
      <c r="R889" s="301"/>
      <c r="S889" s="301"/>
      <c r="T889" s="301"/>
      <c r="U889" s="301"/>
      <c r="V889" s="301"/>
      <c r="W889" s="301"/>
      <c r="X889" s="301"/>
      <c r="Y889" s="301"/>
      <c r="Z889" s="301"/>
      <c r="AA889" s="301"/>
      <c r="AB889" s="301"/>
      <c r="AC889" s="301"/>
      <c r="AD889" s="301"/>
      <c r="AE889" s="301"/>
      <c r="AF889" s="301"/>
      <c r="AG889" s="301"/>
      <c r="AH889" s="301"/>
      <c r="AI889" s="301"/>
      <c r="AJ889" s="301"/>
      <c r="AK889" s="301"/>
    </row>
    <row r="890" spans="1:37" ht="12.75" customHeight="1">
      <c r="A890" s="301"/>
      <c r="B890" s="301"/>
      <c r="C890" s="301"/>
      <c r="D890" s="301"/>
      <c r="E890" s="301"/>
      <c r="F890" s="426"/>
      <c r="G890" s="426"/>
      <c r="H890" s="301"/>
      <c r="I890" s="301"/>
      <c r="J890" s="301"/>
      <c r="K890" s="301"/>
      <c r="L890" s="301"/>
      <c r="M890" s="301"/>
      <c r="N890" s="301"/>
      <c r="O890" s="301"/>
      <c r="P890" s="301"/>
      <c r="Q890" s="301"/>
      <c r="R890" s="301"/>
      <c r="S890" s="301"/>
      <c r="T890" s="301"/>
      <c r="U890" s="301"/>
      <c r="V890" s="301"/>
      <c r="W890" s="301"/>
      <c r="X890" s="301"/>
      <c r="Y890" s="301"/>
      <c r="Z890" s="301"/>
      <c r="AA890" s="301"/>
      <c r="AB890" s="301"/>
      <c r="AC890" s="301"/>
      <c r="AD890" s="301"/>
      <c r="AE890" s="301"/>
      <c r="AF890" s="301"/>
      <c r="AG890" s="301"/>
      <c r="AH890" s="301"/>
      <c r="AI890" s="301"/>
      <c r="AJ890" s="301"/>
      <c r="AK890" s="301"/>
    </row>
    <row r="891" spans="1:37" ht="12.75" customHeight="1">
      <c r="A891" s="301"/>
      <c r="B891" s="301"/>
      <c r="C891" s="301"/>
      <c r="D891" s="301"/>
      <c r="E891" s="301"/>
      <c r="F891" s="426"/>
      <c r="G891" s="426"/>
      <c r="H891" s="301"/>
      <c r="I891" s="301"/>
      <c r="J891" s="301"/>
      <c r="K891" s="301"/>
      <c r="L891" s="301"/>
      <c r="M891" s="301"/>
      <c r="N891" s="301"/>
      <c r="O891" s="301"/>
      <c r="P891" s="301"/>
      <c r="Q891" s="301"/>
      <c r="R891" s="301"/>
      <c r="S891" s="301"/>
      <c r="T891" s="301"/>
      <c r="U891" s="301"/>
      <c r="V891" s="301"/>
      <c r="W891" s="301"/>
      <c r="X891" s="301"/>
      <c r="Y891" s="301"/>
      <c r="Z891" s="301"/>
      <c r="AA891" s="301"/>
      <c r="AB891" s="301"/>
      <c r="AC891" s="301"/>
      <c r="AD891" s="301"/>
      <c r="AE891" s="301"/>
      <c r="AF891" s="301"/>
      <c r="AG891" s="301"/>
      <c r="AH891" s="301"/>
      <c r="AI891" s="301"/>
      <c r="AJ891" s="301"/>
      <c r="AK891" s="301"/>
    </row>
    <row r="892" spans="1:37" ht="12.75" customHeight="1">
      <c r="A892" s="301"/>
      <c r="B892" s="301"/>
      <c r="C892" s="301"/>
      <c r="D892" s="301"/>
      <c r="E892" s="301"/>
      <c r="F892" s="426"/>
      <c r="G892" s="426"/>
      <c r="H892" s="301"/>
      <c r="I892" s="301"/>
      <c r="J892" s="301"/>
      <c r="K892" s="301"/>
      <c r="L892" s="301"/>
      <c r="M892" s="301"/>
      <c r="N892" s="301"/>
      <c r="O892" s="301"/>
      <c r="P892" s="301"/>
      <c r="Q892" s="301"/>
      <c r="R892" s="301"/>
      <c r="S892" s="301"/>
      <c r="T892" s="301"/>
      <c r="U892" s="301"/>
      <c r="V892" s="301"/>
      <c r="W892" s="301"/>
      <c r="X892" s="301"/>
      <c r="Y892" s="301"/>
      <c r="Z892" s="301"/>
      <c r="AA892" s="301"/>
      <c r="AB892" s="301"/>
      <c r="AC892" s="301"/>
      <c r="AD892" s="301"/>
      <c r="AE892" s="301"/>
      <c r="AF892" s="301"/>
      <c r="AG892" s="301"/>
      <c r="AH892" s="301"/>
      <c r="AI892" s="301"/>
      <c r="AJ892" s="301"/>
      <c r="AK892" s="301"/>
    </row>
    <row r="893" spans="1:37" ht="12.75" customHeight="1">
      <c r="A893" s="301"/>
      <c r="B893" s="301"/>
      <c r="C893" s="301"/>
      <c r="D893" s="301"/>
      <c r="E893" s="301"/>
      <c r="F893" s="426"/>
      <c r="G893" s="426"/>
      <c r="H893" s="301"/>
      <c r="I893" s="301"/>
      <c r="J893" s="301"/>
      <c r="K893" s="301"/>
      <c r="L893" s="301"/>
      <c r="M893" s="301"/>
      <c r="N893" s="301"/>
      <c r="O893" s="301"/>
      <c r="P893" s="301"/>
      <c r="Q893" s="301"/>
      <c r="R893" s="301"/>
      <c r="S893" s="301"/>
      <c r="T893" s="301"/>
      <c r="U893" s="301"/>
      <c r="V893" s="301"/>
      <c r="W893" s="301"/>
      <c r="X893" s="301"/>
      <c r="Y893" s="301"/>
      <c r="Z893" s="301"/>
      <c r="AA893" s="301"/>
      <c r="AB893" s="301"/>
      <c r="AC893" s="301"/>
      <c r="AD893" s="301"/>
      <c r="AE893" s="301"/>
      <c r="AF893" s="301"/>
      <c r="AG893" s="301"/>
      <c r="AH893" s="301"/>
      <c r="AI893" s="301"/>
      <c r="AJ893" s="301"/>
      <c r="AK893" s="301"/>
    </row>
    <row r="894" spans="1:37" ht="12.75" customHeight="1">
      <c r="A894" s="301"/>
      <c r="B894" s="301"/>
      <c r="C894" s="301"/>
      <c r="D894" s="301"/>
      <c r="E894" s="301"/>
      <c r="F894" s="426"/>
      <c r="G894" s="426"/>
      <c r="H894" s="301"/>
      <c r="I894" s="301"/>
      <c r="J894" s="301"/>
      <c r="K894" s="301"/>
      <c r="L894" s="301"/>
      <c r="M894" s="301"/>
      <c r="N894" s="301"/>
      <c r="O894" s="301"/>
      <c r="P894" s="301"/>
      <c r="Q894" s="301"/>
      <c r="R894" s="301"/>
      <c r="S894" s="301"/>
      <c r="T894" s="301"/>
      <c r="U894" s="301"/>
      <c r="V894" s="301"/>
      <c r="W894" s="301"/>
      <c r="X894" s="301"/>
      <c r="Y894" s="301"/>
      <c r="Z894" s="301"/>
      <c r="AA894" s="301"/>
      <c r="AB894" s="301"/>
      <c r="AC894" s="301"/>
      <c r="AD894" s="301"/>
      <c r="AE894" s="301"/>
      <c r="AF894" s="301"/>
      <c r="AG894" s="301"/>
      <c r="AH894" s="301"/>
      <c r="AI894" s="301"/>
      <c r="AJ894" s="301"/>
      <c r="AK894" s="301"/>
    </row>
    <row r="895" spans="1:37" ht="12.75" customHeight="1">
      <c r="A895" s="301"/>
      <c r="B895" s="301"/>
      <c r="C895" s="301"/>
      <c r="D895" s="301"/>
      <c r="E895" s="301"/>
      <c r="F895" s="426"/>
      <c r="G895" s="426"/>
      <c r="H895" s="301"/>
      <c r="I895" s="301"/>
      <c r="J895" s="301"/>
      <c r="K895" s="301"/>
      <c r="L895" s="301"/>
      <c r="M895" s="301"/>
      <c r="N895" s="301"/>
      <c r="O895" s="301"/>
      <c r="P895" s="301"/>
      <c r="Q895" s="301"/>
      <c r="R895" s="301"/>
      <c r="S895" s="301"/>
      <c r="T895" s="301"/>
      <c r="U895" s="301"/>
      <c r="V895" s="301"/>
      <c r="W895" s="301"/>
      <c r="X895" s="301"/>
      <c r="Y895" s="301"/>
      <c r="Z895" s="301"/>
      <c r="AA895" s="301"/>
      <c r="AB895" s="301"/>
      <c r="AC895" s="301"/>
      <c r="AD895" s="301"/>
      <c r="AE895" s="301"/>
      <c r="AF895" s="301"/>
      <c r="AG895" s="301"/>
      <c r="AH895" s="301"/>
      <c r="AI895" s="301"/>
      <c r="AJ895" s="301"/>
      <c r="AK895" s="301"/>
    </row>
    <row r="896" spans="1:37" ht="12.75" customHeight="1">
      <c r="A896" s="301"/>
      <c r="B896" s="301"/>
      <c r="C896" s="301"/>
      <c r="D896" s="301"/>
      <c r="E896" s="301"/>
      <c r="F896" s="426"/>
      <c r="G896" s="426"/>
      <c r="H896" s="301"/>
      <c r="I896" s="301"/>
      <c r="J896" s="301"/>
      <c r="K896" s="301"/>
      <c r="L896" s="301"/>
      <c r="M896" s="301"/>
      <c r="N896" s="301"/>
      <c r="O896" s="301"/>
      <c r="P896" s="301"/>
      <c r="Q896" s="301"/>
      <c r="R896" s="301"/>
      <c r="S896" s="301"/>
      <c r="T896" s="301"/>
      <c r="U896" s="301"/>
      <c r="V896" s="301"/>
      <c r="W896" s="301"/>
      <c r="X896" s="301"/>
      <c r="Y896" s="301"/>
      <c r="Z896" s="301"/>
      <c r="AA896" s="301"/>
      <c r="AB896" s="301"/>
      <c r="AC896" s="301"/>
      <c r="AD896" s="301"/>
      <c r="AE896" s="301"/>
      <c r="AF896" s="301"/>
      <c r="AG896" s="301"/>
      <c r="AH896" s="301"/>
      <c r="AI896" s="301"/>
      <c r="AJ896" s="301"/>
      <c r="AK896" s="301"/>
    </row>
    <row r="897" spans="1:37" ht="12.75" customHeight="1">
      <c r="A897" s="301"/>
      <c r="B897" s="301"/>
      <c r="C897" s="301"/>
      <c r="D897" s="301"/>
      <c r="E897" s="301"/>
      <c r="F897" s="426"/>
      <c r="G897" s="426"/>
      <c r="H897" s="301"/>
      <c r="I897" s="301"/>
      <c r="J897" s="301"/>
      <c r="K897" s="301"/>
      <c r="L897" s="301"/>
      <c r="M897" s="301"/>
      <c r="N897" s="301"/>
      <c r="O897" s="301"/>
      <c r="P897" s="301"/>
      <c r="Q897" s="301"/>
      <c r="R897" s="301"/>
      <c r="S897" s="301"/>
      <c r="T897" s="301"/>
      <c r="U897" s="301"/>
      <c r="V897" s="301"/>
      <c r="W897" s="301"/>
      <c r="X897" s="301"/>
      <c r="Y897" s="301"/>
      <c r="Z897" s="301"/>
      <c r="AA897" s="301"/>
      <c r="AB897" s="301"/>
      <c r="AC897" s="301"/>
      <c r="AD897" s="301"/>
      <c r="AE897" s="301"/>
      <c r="AF897" s="301"/>
      <c r="AG897" s="301"/>
      <c r="AH897" s="301"/>
      <c r="AI897" s="301"/>
      <c r="AJ897" s="301"/>
      <c r="AK897" s="301"/>
    </row>
    <row r="898" spans="1:37" ht="12.75" customHeight="1">
      <c r="A898" s="301"/>
      <c r="B898" s="301"/>
      <c r="C898" s="301"/>
      <c r="D898" s="301"/>
      <c r="E898" s="301"/>
      <c r="F898" s="426"/>
      <c r="G898" s="426"/>
      <c r="H898" s="301"/>
      <c r="I898" s="301"/>
      <c r="J898" s="301"/>
      <c r="K898" s="301"/>
      <c r="L898" s="301"/>
      <c r="M898" s="301"/>
      <c r="N898" s="301"/>
      <c r="O898" s="301"/>
      <c r="P898" s="301"/>
      <c r="Q898" s="301"/>
      <c r="R898" s="301"/>
      <c r="S898" s="301"/>
      <c r="T898" s="301"/>
      <c r="U898" s="301"/>
      <c r="V898" s="301"/>
      <c r="W898" s="301"/>
      <c r="X898" s="301"/>
      <c r="Y898" s="301"/>
      <c r="Z898" s="301"/>
      <c r="AA898" s="301"/>
      <c r="AB898" s="301"/>
      <c r="AC898" s="301"/>
      <c r="AD898" s="301"/>
      <c r="AE898" s="301"/>
      <c r="AF898" s="301"/>
      <c r="AG898" s="301"/>
      <c r="AH898" s="301"/>
      <c r="AI898" s="301"/>
      <c r="AJ898" s="301"/>
      <c r="AK898" s="301"/>
    </row>
    <row r="899" spans="1:37" ht="12.75" customHeight="1">
      <c r="A899" s="301"/>
      <c r="B899" s="301"/>
      <c r="C899" s="301"/>
      <c r="D899" s="301"/>
      <c r="E899" s="301"/>
      <c r="F899" s="426"/>
      <c r="G899" s="426"/>
      <c r="H899" s="301"/>
      <c r="I899" s="301"/>
      <c r="J899" s="301"/>
      <c r="K899" s="301"/>
      <c r="L899" s="301"/>
      <c r="M899" s="301"/>
      <c r="N899" s="301"/>
      <c r="O899" s="301"/>
      <c r="P899" s="301"/>
      <c r="Q899" s="301"/>
      <c r="R899" s="301"/>
      <c r="S899" s="301"/>
      <c r="T899" s="301"/>
      <c r="U899" s="301"/>
      <c r="V899" s="301"/>
      <c r="W899" s="301"/>
      <c r="X899" s="301"/>
      <c r="Y899" s="301"/>
      <c r="Z899" s="301"/>
      <c r="AA899" s="301"/>
      <c r="AB899" s="301"/>
      <c r="AC899" s="301"/>
      <c r="AD899" s="301"/>
      <c r="AE899" s="301"/>
      <c r="AF899" s="301"/>
      <c r="AG899" s="301"/>
      <c r="AH899" s="301"/>
      <c r="AI899" s="301"/>
      <c r="AJ899" s="301"/>
      <c r="AK899" s="301"/>
    </row>
    <row r="900" spans="1:37" ht="12.75" customHeight="1">
      <c r="A900" s="301"/>
      <c r="B900" s="301"/>
      <c r="C900" s="301"/>
      <c r="D900" s="301"/>
      <c r="E900" s="301"/>
      <c r="F900" s="426"/>
      <c r="G900" s="426"/>
      <c r="H900" s="301"/>
      <c r="I900" s="301"/>
      <c r="J900" s="301"/>
      <c r="K900" s="301"/>
      <c r="L900" s="301"/>
      <c r="M900" s="301"/>
      <c r="N900" s="301"/>
      <c r="O900" s="301"/>
      <c r="P900" s="301"/>
      <c r="Q900" s="301"/>
      <c r="R900" s="301"/>
      <c r="S900" s="301"/>
      <c r="T900" s="301"/>
      <c r="U900" s="301"/>
      <c r="V900" s="301"/>
      <c r="W900" s="301"/>
      <c r="X900" s="301"/>
      <c r="Y900" s="301"/>
      <c r="Z900" s="301"/>
      <c r="AA900" s="301"/>
      <c r="AB900" s="301"/>
      <c r="AC900" s="301"/>
      <c r="AD900" s="301"/>
      <c r="AE900" s="301"/>
      <c r="AF900" s="301"/>
      <c r="AG900" s="301"/>
      <c r="AH900" s="301"/>
      <c r="AI900" s="301"/>
      <c r="AJ900" s="301"/>
      <c r="AK900" s="301"/>
    </row>
    <row r="901" spans="1:37" ht="12.75" customHeight="1">
      <c r="A901" s="301"/>
      <c r="B901" s="301"/>
      <c r="C901" s="301"/>
      <c r="D901" s="301"/>
      <c r="E901" s="301"/>
      <c r="F901" s="426"/>
      <c r="G901" s="426"/>
      <c r="H901" s="301"/>
      <c r="I901" s="301"/>
      <c r="J901" s="301"/>
      <c r="K901" s="301"/>
      <c r="L901" s="301"/>
      <c r="M901" s="301"/>
      <c r="N901" s="301"/>
      <c r="O901" s="301"/>
      <c r="P901" s="301"/>
      <c r="Q901" s="301"/>
      <c r="R901" s="301"/>
      <c r="S901" s="301"/>
      <c r="T901" s="301"/>
      <c r="U901" s="301"/>
      <c r="V901" s="301"/>
      <c r="W901" s="301"/>
      <c r="X901" s="301"/>
      <c r="Y901" s="301"/>
      <c r="Z901" s="301"/>
      <c r="AA901" s="301"/>
      <c r="AB901" s="301"/>
      <c r="AC901" s="301"/>
      <c r="AD901" s="301"/>
      <c r="AE901" s="301"/>
      <c r="AF901" s="301"/>
      <c r="AG901" s="301"/>
      <c r="AH901" s="301"/>
      <c r="AI901" s="301"/>
      <c r="AJ901" s="301"/>
      <c r="AK901" s="301"/>
    </row>
    <row r="902" spans="1:37" ht="12.75" customHeight="1">
      <c r="A902" s="301"/>
      <c r="B902" s="301"/>
      <c r="C902" s="301"/>
      <c r="D902" s="301"/>
      <c r="E902" s="301"/>
      <c r="F902" s="426"/>
      <c r="G902" s="426"/>
      <c r="H902" s="301"/>
      <c r="I902" s="301"/>
      <c r="J902" s="301"/>
      <c r="K902" s="301"/>
      <c r="L902" s="301"/>
      <c r="M902" s="301"/>
      <c r="N902" s="301"/>
      <c r="O902" s="301"/>
      <c r="P902" s="301"/>
      <c r="Q902" s="301"/>
      <c r="R902" s="301"/>
      <c r="S902" s="301"/>
      <c r="T902" s="301"/>
      <c r="U902" s="301"/>
      <c r="V902" s="301"/>
      <c r="W902" s="301"/>
      <c r="X902" s="301"/>
      <c r="Y902" s="301"/>
      <c r="Z902" s="301"/>
      <c r="AA902" s="301"/>
      <c r="AB902" s="301"/>
      <c r="AC902" s="301"/>
      <c r="AD902" s="301"/>
      <c r="AE902" s="301"/>
      <c r="AF902" s="301"/>
      <c r="AG902" s="301"/>
      <c r="AH902" s="301"/>
      <c r="AI902" s="301"/>
      <c r="AJ902" s="301"/>
      <c r="AK902" s="301"/>
    </row>
    <row r="903" spans="1:37" ht="12.75" customHeight="1">
      <c r="A903" s="301"/>
      <c r="B903" s="301"/>
      <c r="C903" s="301"/>
      <c r="D903" s="301"/>
      <c r="E903" s="301"/>
      <c r="F903" s="426"/>
      <c r="G903" s="426"/>
      <c r="H903" s="301"/>
      <c r="I903" s="301"/>
      <c r="J903" s="301"/>
      <c r="K903" s="301"/>
      <c r="L903" s="301"/>
      <c r="M903" s="301"/>
      <c r="N903" s="301"/>
      <c r="O903" s="301"/>
      <c r="P903" s="301"/>
      <c r="Q903" s="301"/>
      <c r="R903" s="301"/>
      <c r="S903" s="301"/>
      <c r="T903" s="301"/>
      <c r="U903" s="301"/>
      <c r="V903" s="301"/>
      <c r="W903" s="301"/>
      <c r="X903" s="301"/>
      <c r="Y903" s="301"/>
      <c r="Z903" s="301"/>
      <c r="AA903" s="301"/>
      <c r="AB903" s="301"/>
      <c r="AC903" s="301"/>
      <c r="AD903" s="301"/>
      <c r="AE903" s="301"/>
      <c r="AF903" s="301"/>
      <c r="AG903" s="301"/>
      <c r="AH903" s="301"/>
      <c r="AI903" s="301"/>
      <c r="AJ903" s="301"/>
      <c r="AK903" s="301"/>
    </row>
    <row r="904" spans="1:37" ht="12.75" customHeight="1">
      <c r="A904" s="301"/>
      <c r="B904" s="301"/>
      <c r="C904" s="301"/>
      <c r="D904" s="301"/>
      <c r="E904" s="301"/>
      <c r="F904" s="426"/>
      <c r="G904" s="426"/>
      <c r="H904" s="301"/>
      <c r="I904" s="301"/>
      <c r="J904" s="301"/>
      <c r="K904" s="301"/>
      <c r="L904" s="301"/>
      <c r="M904" s="301"/>
      <c r="N904" s="301"/>
      <c r="O904" s="301"/>
      <c r="P904" s="301"/>
      <c r="Q904" s="301"/>
      <c r="R904" s="301"/>
      <c r="S904" s="301"/>
      <c r="T904" s="301"/>
      <c r="U904" s="301"/>
      <c r="V904" s="301"/>
      <c r="W904" s="301"/>
      <c r="X904" s="301"/>
      <c r="Y904" s="301"/>
      <c r="Z904" s="301"/>
      <c r="AA904" s="301"/>
      <c r="AB904" s="301"/>
      <c r="AC904" s="301"/>
      <c r="AD904" s="301"/>
      <c r="AE904" s="301"/>
      <c r="AF904" s="301"/>
      <c r="AG904" s="301"/>
      <c r="AH904" s="301"/>
      <c r="AI904" s="301"/>
      <c r="AJ904" s="301"/>
      <c r="AK904" s="301"/>
    </row>
    <row r="905" spans="1:37" ht="12.75" customHeight="1">
      <c r="A905" s="301"/>
      <c r="B905" s="301"/>
      <c r="C905" s="301"/>
      <c r="D905" s="301"/>
      <c r="E905" s="301"/>
      <c r="F905" s="426"/>
      <c r="G905" s="426"/>
      <c r="H905" s="301"/>
      <c r="I905" s="301"/>
      <c r="J905" s="301"/>
      <c r="K905" s="301"/>
      <c r="L905" s="301"/>
      <c r="M905" s="301"/>
      <c r="N905" s="301"/>
      <c r="O905" s="301"/>
      <c r="P905" s="301"/>
      <c r="Q905" s="301"/>
      <c r="R905" s="301"/>
      <c r="S905" s="301"/>
      <c r="T905" s="301"/>
      <c r="U905" s="301"/>
      <c r="V905" s="301"/>
      <c r="W905" s="301"/>
      <c r="X905" s="301"/>
      <c r="Y905" s="301"/>
      <c r="Z905" s="301"/>
      <c r="AA905" s="301"/>
      <c r="AB905" s="301"/>
      <c r="AC905" s="301"/>
      <c r="AD905" s="301"/>
      <c r="AE905" s="301"/>
      <c r="AF905" s="301"/>
      <c r="AG905" s="301"/>
      <c r="AH905" s="301"/>
      <c r="AI905" s="301"/>
      <c r="AJ905" s="301"/>
      <c r="AK905" s="301"/>
    </row>
    <row r="906" spans="1:37" ht="12.75" customHeight="1">
      <c r="A906" s="301"/>
      <c r="B906" s="301"/>
      <c r="C906" s="301"/>
      <c r="D906" s="301"/>
      <c r="E906" s="301"/>
      <c r="F906" s="426"/>
      <c r="G906" s="426"/>
      <c r="H906" s="301"/>
      <c r="I906" s="301"/>
      <c r="J906" s="301"/>
      <c r="K906" s="301"/>
      <c r="L906" s="301"/>
      <c r="M906" s="301"/>
      <c r="N906" s="301"/>
      <c r="O906" s="301"/>
      <c r="P906" s="301"/>
      <c r="Q906" s="301"/>
      <c r="R906" s="301"/>
      <c r="S906" s="301"/>
      <c r="T906" s="301"/>
      <c r="U906" s="301"/>
      <c r="V906" s="301"/>
      <c r="W906" s="301"/>
      <c r="X906" s="301"/>
      <c r="Y906" s="301"/>
      <c r="Z906" s="301"/>
      <c r="AA906" s="301"/>
      <c r="AB906" s="301"/>
      <c r="AC906" s="301"/>
      <c r="AD906" s="301"/>
      <c r="AE906" s="301"/>
      <c r="AF906" s="301"/>
      <c r="AG906" s="301"/>
      <c r="AH906" s="301"/>
      <c r="AI906" s="301"/>
      <c r="AJ906" s="301"/>
      <c r="AK906" s="301"/>
    </row>
    <row r="907" spans="1:37" ht="12.75" customHeight="1">
      <c r="A907" s="301"/>
      <c r="B907" s="301"/>
      <c r="C907" s="301"/>
      <c r="D907" s="301"/>
      <c r="E907" s="301"/>
      <c r="F907" s="426"/>
      <c r="G907" s="426"/>
      <c r="H907" s="301"/>
      <c r="I907" s="301"/>
      <c r="J907" s="301"/>
      <c r="K907" s="301"/>
      <c r="L907" s="301"/>
      <c r="M907" s="301"/>
      <c r="N907" s="301"/>
      <c r="O907" s="301"/>
      <c r="P907" s="301"/>
      <c r="Q907" s="301"/>
      <c r="R907" s="301"/>
      <c r="S907" s="301"/>
      <c r="T907" s="301"/>
      <c r="U907" s="301"/>
      <c r="V907" s="301"/>
      <c r="W907" s="301"/>
      <c r="X907" s="301"/>
      <c r="Y907" s="301"/>
      <c r="Z907" s="301"/>
      <c r="AA907" s="301"/>
      <c r="AB907" s="301"/>
      <c r="AC907" s="301"/>
      <c r="AD907" s="301"/>
      <c r="AE907" s="301"/>
      <c r="AF907" s="301"/>
      <c r="AG907" s="301"/>
      <c r="AH907" s="301"/>
      <c r="AI907" s="301"/>
      <c r="AJ907" s="301"/>
      <c r="AK907" s="301"/>
    </row>
    <row r="908" spans="1:37" ht="12.75" customHeight="1">
      <c r="A908" s="301"/>
      <c r="B908" s="301"/>
      <c r="C908" s="301"/>
      <c r="D908" s="301"/>
      <c r="E908" s="301"/>
      <c r="F908" s="426"/>
      <c r="G908" s="426"/>
      <c r="H908" s="301"/>
      <c r="I908" s="301"/>
      <c r="J908" s="301"/>
      <c r="K908" s="301"/>
      <c r="L908" s="301"/>
      <c r="M908" s="301"/>
      <c r="N908" s="301"/>
      <c r="O908" s="301"/>
      <c r="P908" s="301"/>
      <c r="Q908" s="301"/>
      <c r="R908" s="301"/>
      <c r="S908" s="301"/>
      <c r="T908" s="301"/>
      <c r="U908" s="301"/>
      <c r="V908" s="301"/>
      <c r="W908" s="301"/>
      <c r="X908" s="301"/>
      <c r="Y908" s="301"/>
      <c r="Z908" s="301"/>
      <c r="AA908" s="301"/>
      <c r="AB908" s="301"/>
      <c r="AC908" s="301"/>
      <c r="AD908" s="301"/>
      <c r="AE908" s="301"/>
      <c r="AF908" s="301"/>
      <c r="AG908" s="301"/>
      <c r="AH908" s="301"/>
      <c r="AI908" s="301"/>
      <c r="AJ908" s="301"/>
      <c r="AK908" s="301"/>
    </row>
    <row r="909" spans="1:37" ht="12.75" customHeight="1">
      <c r="A909" s="301"/>
      <c r="B909" s="301"/>
      <c r="C909" s="301"/>
      <c r="D909" s="301"/>
      <c r="E909" s="301"/>
      <c r="F909" s="426"/>
      <c r="G909" s="426"/>
      <c r="H909" s="301"/>
      <c r="I909" s="301"/>
      <c r="J909" s="301"/>
      <c r="K909" s="301"/>
      <c r="L909" s="301"/>
      <c r="M909" s="301"/>
      <c r="N909" s="301"/>
      <c r="O909" s="301"/>
      <c r="P909" s="301"/>
      <c r="Q909" s="301"/>
      <c r="R909" s="301"/>
      <c r="S909" s="301"/>
      <c r="T909" s="301"/>
      <c r="U909" s="301"/>
      <c r="V909" s="301"/>
      <c r="W909" s="301"/>
      <c r="X909" s="301"/>
      <c r="Y909" s="301"/>
      <c r="Z909" s="301"/>
      <c r="AA909" s="301"/>
      <c r="AB909" s="301"/>
      <c r="AC909" s="301"/>
      <c r="AD909" s="301"/>
      <c r="AE909" s="301"/>
      <c r="AF909" s="301"/>
      <c r="AG909" s="301"/>
      <c r="AH909" s="301"/>
      <c r="AI909" s="301"/>
      <c r="AJ909" s="301"/>
      <c r="AK909" s="301"/>
    </row>
    <row r="910" spans="1:37" ht="12.75" customHeight="1">
      <c r="A910" s="301"/>
      <c r="B910" s="301"/>
      <c r="C910" s="301"/>
      <c r="D910" s="301"/>
      <c r="E910" s="301"/>
      <c r="F910" s="426"/>
      <c r="G910" s="426"/>
      <c r="H910" s="301"/>
      <c r="I910" s="301"/>
      <c r="J910" s="301"/>
      <c r="K910" s="301"/>
      <c r="L910" s="301"/>
      <c r="M910" s="301"/>
      <c r="N910" s="301"/>
      <c r="O910" s="301"/>
      <c r="P910" s="301"/>
      <c r="Q910" s="301"/>
      <c r="R910" s="301"/>
      <c r="S910" s="301"/>
      <c r="T910" s="301"/>
      <c r="U910" s="301"/>
      <c r="V910" s="301"/>
      <c r="W910" s="301"/>
      <c r="X910" s="301"/>
      <c r="Y910" s="301"/>
      <c r="Z910" s="301"/>
      <c r="AA910" s="301"/>
      <c r="AB910" s="301"/>
      <c r="AC910" s="301"/>
      <c r="AD910" s="301"/>
      <c r="AE910" s="301"/>
      <c r="AF910" s="301"/>
      <c r="AG910" s="301"/>
      <c r="AH910" s="301"/>
      <c r="AI910" s="301"/>
      <c r="AJ910" s="301"/>
      <c r="AK910" s="301"/>
    </row>
    <row r="911" spans="1:37" ht="12.75" customHeight="1">
      <c r="A911" s="301"/>
      <c r="B911" s="301"/>
      <c r="C911" s="301"/>
      <c r="D911" s="301"/>
      <c r="E911" s="301"/>
      <c r="F911" s="426"/>
      <c r="G911" s="426"/>
      <c r="H911" s="301"/>
      <c r="I911" s="301"/>
      <c r="J911" s="301"/>
      <c r="K911" s="301"/>
      <c r="L911" s="301"/>
      <c r="M911" s="301"/>
      <c r="N911" s="301"/>
      <c r="O911" s="301"/>
      <c r="P911" s="301"/>
      <c r="Q911" s="301"/>
      <c r="R911" s="301"/>
      <c r="S911" s="301"/>
      <c r="T911" s="301"/>
      <c r="U911" s="301"/>
      <c r="V911" s="301"/>
      <c r="W911" s="301"/>
      <c r="X911" s="301"/>
      <c r="Y911" s="301"/>
      <c r="Z911" s="301"/>
      <c r="AA911" s="301"/>
      <c r="AB911" s="301"/>
      <c r="AC911" s="301"/>
      <c r="AD911" s="301"/>
      <c r="AE911" s="301"/>
      <c r="AF911" s="301"/>
      <c r="AG911" s="301"/>
      <c r="AH911" s="301"/>
      <c r="AI911" s="301"/>
      <c r="AJ911" s="301"/>
      <c r="AK911" s="301"/>
    </row>
    <row r="912" spans="1:37" ht="12.75" customHeight="1">
      <c r="A912" s="301"/>
      <c r="B912" s="301"/>
      <c r="C912" s="301"/>
      <c r="D912" s="301"/>
      <c r="E912" s="301"/>
      <c r="F912" s="426"/>
      <c r="G912" s="426"/>
      <c r="H912" s="301"/>
      <c r="I912" s="301"/>
      <c r="J912" s="301"/>
      <c r="K912" s="301"/>
      <c r="L912" s="301"/>
      <c r="M912" s="301"/>
      <c r="N912" s="301"/>
      <c r="O912" s="301"/>
      <c r="P912" s="301"/>
      <c r="Q912" s="301"/>
      <c r="R912" s="301"/>
      <c r="S912" s="301"/>
      <c r="T912" s="301"/>
      <c r="U912" s="301"/>
      <c r="V912" s="301"/>
      <c r="W912" s="301"/>
      <c r="X912" s="301"/>
      <c r="Y912" s="301"/>
      <c r="Z912" s="301"/>
      <c r="AA912" s="301"/>
      <c r="AB912" s="301"/>
      <c r="AC912" s="301"/>
      <c r="AD912" s="301"/>
      <c r="AE912" s="301"/>
      <c r="AF912" s="301"/>
      <c r="AG912" s="301"/>
      <c r="AH912" s="301"/>
      <c r="AI912" s="301"/>
      <c r="AJ912" s="301"/>
      <c r="AK912" s="301"/>
    </row>
    <row r="913" spans="1:37" ht="12.75" customHeight="1">
      <c r="A913" s="301"/>
      <c r="B913" s="301"/>
      <c r="C913" s="301"/>
      <c r="D913" s="301"/>
      <c r="E913" s="301"/>
      <c r="F913" s="426"/>
      <c r="G913" s="426"/>
      <c r="H913" s="301"/>
      <c r="I913" s="301"/>
      <c r="J913" s="301"/>
      <c r="K913" s="301"/>
      <c r="L913" s="301"/>
      <c r="M913" s="301"/>
      <c r="N913" s="301"/>
      <c r="O913" s="301"/>
      <c r="P913" s="301"/>
      <c r="Q913" s="301"/>
      <c r="R913" s="301"/>
      <c r="S913" s="301"/>
      <c r="T913" s="301"/>
      <c r="U913" s="301"/>
      <c r="V913" s="301"/>
      <c r="W913" s="301"/>
      <c r="X913" s="301"/>
      <c r="Y913" s="301"/>
      <c r="Z913" s="301"/>
      <c r="AA913" s="301"/>
      <c r="AB913" s="301"/>
      <c r="AC913" s="301"/>
      <c r="AD913" s="301"/>
      <c r="AE913" s="301"/>
      <c r="AF913" s="301"/>
      <c r="AG913" s="301"/>
      <c r="AH913" s="301"/>
      <c r="AI913" s="301"/>
      <c r="AJ913" s="301"/>
      <c r="AK913" s="301"/>
    </row>
    <row r="914" spans="1:37" ht="12.75" customHeight="1">
      <c r="A914" s="301"/>
      <c r="B914" s="301"/>
      <c r="C914" s="301"/>
      <c r="D914" s="301"/>
      <c r="E914" s="301"/>
      <c r="F914" s="426"/>
      <c r="G914" s="426"/>
      <c r="H914" s="301"/>
      <c r="I914" s="301"/>
      <c r="J914" s="301"/>
      <c r="K914" s="301"/>
      <c r="L914" s="301"/>
      <c r="M914" s="301"/>
      <c r="N914" s="301"/>
      <c r="O914" s="301"/>
      <c r="P914" s="301"/>
      <c r="Q914" s="301"/>
      <c r="R914" s="301"/>
      <c r="S914" s="301"/>
      <c r="T914" s="301"/>
      <c r="U914" s="301"/>
      <c r="V914" s="301"/>
      <c r="W914" s="301"/>
      <c r="X914" s="301"/>
      <c r="Y914" s="301"/>
      <c r="Z914" s="301"/>
      <c r="AA914" s="301"/>
      <c r="AB914" s="301"/>
      <c r="AC914" s="301"/>
      <c r="AD914" s="301"/>
      <c r="AE914" s="301"/>
      <c r="AF914" s="301"/>
      <c r="AG914" s="301"/>
      <c r="AH914" s="301"/>
      <c r="AI914" s="301"/>
      <c r="AJ914" s="301"/>
      <c r="AK914" s="301"/>
    </row>
    <row r="915" spans="1:37" ht="12.75" customHeight="1">
      <c r="A915" s="301"/>
      <c r="B915" s="301"/>
      <c r="C915" s="301"/>
      <c r="D915" s="301"/>
      <c r="E915" s="301"/>
      <c r="F915" s="426"/>
      <c r="G915" s="426"/>
      <c r="H915" s="301"/>
      <c r="I915" s="301"/>
      <c r="J915" s="301"/>
      <c r="K915" s="301"/>
      <c r="L915" s="301"/>
      <c r="M915" s="301"/>
      <c r="N915" s="301"/>
      <c r="O915" s="301"/>
      <c r="P915" s="301"/>
      <c r="Q915" s="301"/>
      <c r="R915" s="301"/>
      <c r="S915" s="301"/>
      <c r="T915" s="301"/>
      <c r="U915" s="301"/>
      <c r="V915" s="301"/>
      <c r="W915" s="301"/>
      <c r="X915" s="301"/>
      <c r="Y915" s="301"/>
      <c r="Z915" s="301"/>
      <c r="AA915" s="301"/>
      <c r="AB915" s="301"/>
      <c r="AC915" s="301"/>
      <c r="AD915" s="301"/>
      <c r="AE915" s="301"/>
      <c r="AF915" s="301"/>
      <c r="AG915" s="301"/>
      <c r="AH915" s="301"/>
      <c r="AI915" s="301"/>
      <c r="AJ915" s="301"/>
      <c r="AK915" s="301"/>
    </row>
    <row r="916" spans="1:37" ht="12.75" customHeight="1">
      <c r="A916" s="301"/>
      <c r="B916" s="301"/>
      <c r="C916" s="301"/>
      <c r="D916" s="301"/>
      <c r="E916" s="301"/>
      <c r="F916" s="426"/>
      <c r="G916" s="426"/>
      <c r="H916" s="301"/>
      <c r="I916" s="301"/>
      <c r="J916" s="301"/>
      <c r="K916" s="301"/>
      <c r="L916" s="301"/>
      <c r="M916" s="301"/>
      <c r="N916" s="301"/>
      <c r="O916" s="301"/>
      <c r="P916" s="301"/>
      <c r="Q916" s="301"/>
      <c r="R916" s="301"/>
      <c r="S916" s="301"/>
      <c r="T916" s="301"/>
      <c r="U916" s="301"/>
      <c r="V916" s="301"/>
      <c r="W916" s="301"/>
      <c r="X916" s="301"/>
      <c r="Y916" s="301"/>
      <c r="Z916" s="301"/>
      <c r="AA916" s="301"/>
      <c r="AB916" s="301"/>
      <c r="AC916" s="301"/>
      <c r="AD916" s="301"/>
      <c r="AE916" s="301"/>
      <c r="AF916" s="301"/>
      <c r="AG916" s="301"/>
      <c r="AH916" s="301"/>
      <c r="AI916" s="301"/>
      <c r="AJ916" s="301"/>
      <c r="AK916" s="301"/>
    </row>
    <row r="917" spans="1:37" ht="12.75" customHeight="1">
      <c r="A917" s="301"/>
      <c r="B917" s="301"/>
      <c r="C917" s="301"/>
      <c r="D917" s="301"/>
      <c r="E917" s="301"/>
      <c r="F917" s="426"/>
      <c r="G917" s="426"/>
      <c r="H917" s="301"/>
      <c r="I917" s="301"/>
      <c r="J917" s="301"/>
      <c r="K917" s="301"/>
      <c r="L917" s="301"/>
      <c r="M917" s="301"/>
      <c r="N917" s="301"/>
      <c r="O917" s="301"/>
      <c r="P917" s="301"/>
      <c r="Q917" s="301"/>
      <c r="R917" s="301"/>
      <c r="S917" s="301"/>
      <c r="T917" s="301"/>
      <c r="U917" s="301"/>
      <c r="V917" s="301"/>
      <c r="W917" s="301"/>
      <c r="X917" s="301"/>
      <c r="Y917" s="301"/>
      <c r="Z917" s="301"/>
      <c r="AA917" s="301"/>
      <c r="AB917" s="301"/>
      <c r="AC917" s="301"/>
      <c r="AD917" s="301"/>
      <c r="AE917" s="301"/>
      <c r="AF917" s="301"/>
      <c r="AG917" s="301"/>
      <c r="AH917" s="301"/>
      <c r="AI917" s="301"/>
      <c r="AJ917" s="301"/>
      <c r="AK917" s="301"/>
    </row>
    <row r="918" spans="1:37" ht="12.75" customHeight="1">
      <c r="A918" s="301"/>
      <c r="B918" s="301"/>
      <c r="C918" s="301"/>
      <c r="D918" s="301"/>
      <c r="E918" s="301"/>
      <c r="F918" s="426"/>
      <c r="G918" s="426"/>
      <c r="H918" s="301"/>
      <c r="I918" s="301"/>
      <c r="J918" s="301"/>
      <c r="K918" s="301"/>
      <c r="L918" s="301"/>
      <c r="M918" s="301"/>
      <c r="N918" s="301"/>
      <c r="O918" s="301"/>
      <c r="P918" s="301"/>
      <c r="Q918" s="301"/>
      <c r="R918" s="301"/>
      <c r="S918" s="301"/>
      <c r="T918" s="301"/>
      <c r="U918" s="301"/>
      <c r="V918" s="301"/>
      <c r="W918" s="301"/>
      <c r="X918" s="301"/>
      <c r="Y918" s="301"/>
      <c r="Z918" s="301"/>
      <c r="AA918" s="301"/>
      <c r="AB918" s="301"/>
      <c r="AC918" s="301"/>
      <c r="AD918" s="301"/>
      <c r="AE918" s="301"/>
      <c r="AF918" s="301"/>
      <c r="AG918" s="301"/>
      <c r="AH918" s="301"/>
      <c r="AI918" s="301"/>
      <c r="AJ918" s="301"/>
      <c r="AK918" s="301"/>
    </row>
    <row r="919" spans="1:37" ht="12.75" customHeight="1">
      <c r="A919" s="301"/>
      <c r="B919" s="301"/>
      <c r="C919" s="301"/>
      <c r="D919" s="301"/>
      <c r="E919" s="301"/>
      <c r="F919" s="426"/>
      <c r="G919" s="426"/>
      <c r="H919" s="301"/>
      <c r="I919" s="301"/>
      <c r="J919" s="301"/>
      <c r="K919" s="301"/>
      <c r="L919" s="301"/>
      <c r="M919" s="301"/>
      <c r="N919" s="301"/>
      <c r="O919" s="301"/>
      <c r="P919" s="301"/>
      <c r="Q919" s="301"/>
      <c r="R919" s="301"/>
      <c r="S919" s="301"/>
      <c r="T919" s="301"/>
      <c r="U919" s="301"/>
      <c r="V919" s="301"/>
      <c r="W919" s="301"/>
      <c r="X919" s="301"/>
      <c r="Y919" s="301"/>
      <c r="Z919" s="301"/>
      <c r="AA919" s="301"/>
      <c r="AB919" s="301"/>
      <c r="AC919" s="301"/>
      <c r="AD919" s="301"/>
      <c r="AE919" s="301"/>
      <c r="AF919" s="301"/>
      <c r="AG919" s="301"/>
      <c r="AH919" s="301"/>
      <c r="AI919" s="301"/>
      <c r="AJ919" s="301"/>
      <c r="AK919" s="301"/>
    </row>
    <row r="920" spans="1:37" ht="12.75" customHeight="1">
      <c r="A920" s="301"/>
      <c r="B920" s="301"/>
      <c r="C920" s="301"/>
      <c r="D920" s="301"/>
      <c r="E920" s="301"/>
      <c r="F920" s="426"/>
      <c r="G920" s="426"/>
      <c r="H920" s="301"/>
      <c r="I920" s="301"/>
      <c r="J920" s="301"/>
      <c r="K920" s="301"/>
      <c r="L920" s="301"/>
      <c r="M920" s="301"/>
      <c r="N920" s="301"/>
      <c r="O920" s="301"/>
      <c r="P920" s="301"/>
      <c r="Q920" s="301"/>
      <c r="R920" s="301"/>
      <c r="S920" s="301"/>
      <c r="T920" s="301"/>
      <c r="U920" s="301"/>
      <c r="V920" s="301"/>
      <c r="W920" s="301"/>
      <c r="X920" s="301"/>
      <c r="Y920" s="301"/>
      <c r="Z920" s="301"/>
      <c r="AA920" s="301"/>
      <c r="AB920" s="301"/>
      <c r="AC920" s="301"/>
      <c r="AD920" s="301"/>
      <c r="AE920" s="301"/>
      <c r="AF920" s="301"/>
      <c r="AG920" s="301"/>
      <c r="AH920" s="301"/>
      <c r="AI920" s="301"/>
      <c r="AJ920" s="301"/>
      <c r="AK920" s="301"/>
    </row>
    <row r="921" spans="1:37" ht="12.75" customHeight="1">
      <c r="A921" s="301"/>
      <c r="B921" s="301"/>
      <c r="C921" s="301"/>
      <c r="D921" s="301"/>
      <c r="E921" s="301"/>
      <c r="F921" s="426"/>
      <c r="G921" s="426"/>
      <c r="H921" s="301"/>
      <c r="I921" s="301"/>
      <c r="J921" s="301"/>
      <c r="K921" s="301"/>
      <c r="L921" s="301"/>
      <c r="M921" s="301"/>
      <c r="N921" s="301"/>
      <c r="O921" s="301"/>
      <c r="P921" s="301"/>
      <c r="Q921" s="301"/>
      <c r="R921" s="301"/>
      <c r="S921" s="301"/>
      <c r="T921" s="301"/>
      <c r="U921" s="301"/>
      <c r="V921" s="301"/>
      <c r="W921" s="301"/>
      <c r="X921" s="301"/>
      <c r="Y921" s="301"/>
      <c r="Z921" s="301"/>
      <c r="AA921" s="301"/>
      <c r="AB921" s="301"/>
      <c r="AC921" s="301"/>
      <c r="AD921" s="301"/>
      <c r="AE921" s="301"/>
      <c r="AF921" s="301"/>
      <c r="AG921" s="301"/>
      <c r="AH921" s="301"/>
      <c r="AI921" s="301"/>
      <c r="AJ921" s="301"/>
      <c r="AK921" s="301"/>
    </row>
    <row r="922" spans="1:37" ht="12.75" customHeight="1">
      <c r="A922" s="301"/>
      <c r="B922" s="301"/>
      <c r="C922" s="301"/>
      <c r="D922" s="301"/>
      <c r="E922" s="301"/>
      <c r="F922" s="426"/>
      <c r="G922" s="426"/>
      <c r="H922" s="301"/>
      <c r="I922" s="301"/>
      <c r="J922" s="301"/>
      <c r="K922" s="301"/>
      <c r="L922" s="301"/>
      <c r="M922" s="301"/>
      <c r="N922" s="301"/>
      <c r="O922" s="301"/>
      <c r="P922" s="301"/>
      <c r="Q922" s="301"/>
      <c r="R922" s="301"/>
      <c r="S922" s="301"/>
      <c r="T922" s="301"/>
      <c r="U922" s="301"/>
      <c r="V922" s="301"/>
      <c r="W922" s="301"/>
      <c r="X922" s="301"/>
      <c r="Y922" s="301"/>
      <c r="Z922" s="301"/>
      <c r="AA922" s="301"/>
      <c r="AB922" s="301"/>
      <c r="AC922" s="301"/>
      <c r="AD922" s="301"/>
      <c r="AE922" s="301"/>
      <c r="AF922" s="301"/>
      <c r="AG922" s="301"/>
      <c r="AH922" s="301"/>
      <c r="AI922" s="301"/>
      <c r="AJ922" s="301"/>
      <c r="AK922" s="301"/>
    </row>
    <row r="923" spans="1:37" ht="12.75" customHeight="1">
      <c r="A923" s="301"/>
      <c r="B923" s="301"/>
      <c r="C923" s="301"/>
      <c r="D923" s="301"/>
      <c r="E923" s="301"/>
      <c r="F923" s="426"/>
      <c r="G923" s="426"/>
      <c r="H923" s="301"/>
      <c r="I923" s="301"/>
      <c r="J923" s="301"/>
      <c r="K923" s="301"/>
      <c r="L923" s="301"/>
      <c r="M923" s="301"/>
      <c r="N923" s="301"/>
      <c r="O923" s="301"/>
      <c r="P923" s="301"/>
      <c r="Q923" s="301"/>
      <c r="R923" s="301"/>
      <c r="S923" s="301"/>
      <c r="T923" s="301"/>
      <c r="U923" s="301"/>
      <c r="V923" s="301"/>
      <c r="W923" s="301"/>
      <c r="X923" s="301"/>
      <c r="Y923" s="301"/>
      <c r="Z923" s="301"/>
      <c r="AA923" s="301"/>
      <c r="AB923" s="301"/>
      <c r="AC923" s="301"/>
      <c r="AD923" s="301"/>
      <c r="AE923" s="301"/>
      <c r="AF923" s="301"/>
      <c r="AG923" s="301"/>
      <c r="AH923" s="301"/>
      <c r="AI923" s="301"/>
      <c r="AJ923" s="301"/>
      <c r="AK923" s="301"/>
    </row>
    <row r="924" spans="1:37" ht="12.75" customHeight="1">
      <c r="A924" s="301"/>
      <c r="B924" s="301"/>
      <c r="C924" s="301"/>
      <c r="D924" s="301"/>
      <c r="E924" s="301"/>
      <c r="F924" s="426"/>
      <c r="G924" s="426"/>
      <c r="H924" s="301"/>
      <c r="I924" s="301"/>
      <c r="J924" s="301"/>
      <c r="K924" s="301"/>
      <c r="L924" s="301"/>
      <c r="M924" s="301"/>
      <c r="N924" s="301"/>
      <c r="O924" s="301"/>
      <c r="P924" s="301"/>
      <c r="Q924" s="301"/>
      <c r="R924" s="301"/>
      <c r="S924" s="301"/>
      <c r="T924" s="301"/>
      <c r="U924" s="301"/>
      <c r="V924" s="301"/>
      <c r="W924" s="301"/>
      <c r="X924" s="301"/>
      <c r="Y924" s="301"/>
      <c r="Z924" s="301"/>
      <c r="AA924" s="301"/>
      <c r="AB924" s="301"/>
      <c r="AC924" s="301"/>
      <c r="AD924" s="301"/>
      <c r="AE924" s="301"/>
      <c r="AF924" s="301"/>
      <c r="AG924" s="301"/>
      <c r="AH924" s="301"/>
      <c r="AI924" s="301"/>
      <c r="AJ924" s="301"/>
      <c r="AK924" s="301"/>
    </row>
    <row r="925" spans="1:37" ht="12.75" customHeight="1">
      <c r="A925" s="301"/>
      <c r="B925" s="301"/>
      <c r="C925" s="301"/>
      <c r="D925" s="301"/>
      <c r="E925" s="301"/>
      <c r="F925" s="426"/>
      <c r="G925" s="426"/>
      <c r="H925" s="301"/>
      <c r="I925" s="301"/>
      <c r="J925" s="301"/>
      <c r="K925" s="301"/>
      <c r="L925" s="301"/>
      <c r="M925" s="301"/>
      <c r="N925" s="301"/>
      <c r="O925" s="301"/>
      <c r="P925" s="301"/>
      <c r="Q925" s="301"/>
      <c r="R925" s="301"/>
      <c r="S925" s="301"/>
      <c r="T925" s="301"/>
      <c r="U925" s="301"/>
      <c r="V925" s="301"/>
      <c r="W925" s="301"/>
      <c r="X925" s="301"/>
      <c r="Y925" s="301"/>
      <c r="Z925" s="301"/>
      <c r="AA925" s="301"/>
      <c r="AB925" s="301"/>
      <c r="AC925" s="301"/>
      <c r="AD925" s="301"/>
      <c r="AE925" s="301"/>
      <c r="AF925" s="301"/>
      <c r="AG925" s="301"/>
      <c r="AH925" s="301"/>
      <c r="AI925" s="301"/>
      <c r="AJ925" s="301"/>
      <c r="AK925" s="301"/>
    </row>
    <row r="926" spans="1:37" ht="12.75" customHeight="1">
      <c r="A926" s="301"/>
      <c r="B926" s="301"/>
      <c r="C926" s="301"/>
      <c r="D926" s="301"/>
      <c r="E926" s="301"/>
      <c r="F926" s="426"/>
      <c r="G926" s="426"/>
      <c r="H926" s="301"/>
      <c r="I926" s="301"/>
      <c r="J926" s="301"/>
      <c r="K926" s="301"/>
      <c r="L926" s="301"/>
      <c r="M926" s="301"/>
      <c r="N926" s="301"/>
      <c r="O926" s="301"/>
      <c r="P926" s="301"/>
      <c r="Q926" s="301"/>
      <c r="R926" s="301"/>
      <c r="S926" s="301"/>
      <c r="T926" s="301"/>
      <c r="U926" s="301"/>
      <c r="V926" s="301"/>
      <c r="W926" s="301"/>
      <c r="X926" s="301"/>
      <c r="Y926" s="301"/>
      <c r="Z926" s="301"/>
      <c r="AA926" s="301"/>
      <c r="AB926" s="301"/>
      <c r="AC926" s="301"/>
      <c r="AD926" s="301"/>
      <c r="AE926" s="301"/>
      <c r="AF926" s="301"/>
      <c r="AG926" s="301"/>
      <c r="AH926" s="301"/>
      <c r="AI926" s="301"/>
      <c r="AJ926" s="301"/>
      <c r="AK926" s="301"/>
    </row>
    <row r="927" spans="1:37" ht="12.75" customHeight="1">
      <c r="A927" s="301"/>
      <c r="B927" s="301"/>
      <c r="C927" s="301"/>
      <c r="D927" s="301"/>
      <c r="E927" s="301"/>
      <c r="F927" s="426"/>
      <c r="G927" s="426"/>
      <c r="H927" s="301"/>
      <c r="I927" s="301"/>
      <c r="J927" s="301"/>
      <c r="K927" s="301"/>
      <c r="L927" s="301"/>
      <c r="M927" s="301"/>
      <c r="N927" s="301"/>
      <c r="O927" s="301"/>
      <c r="P927" s="301"/>
      <c r="Q927" s="301"/>
      <c r="R927" s="301"/>
      <c r="S927" s="301"/>
      <c r="T927" s="301"/>
      <c r="U927" s="301"/>
      <c r="V927" s="301"/>
      <c r="W927" s="301"/>
      <c r="X927" s="301"/>
      <c r="Y927" s="301"/>
      <c r="Z927" s="301"/>
      <c r="AA927" s="301"/>
      <c r="AB927" s="301"/>
      <c r="AC927" s="301"/>
      <c r="AD927" s="301"/>
      <c r="AE927" s="301"/>
      <c r="AF927" s="301"/>
      <c r="AG927" s="301"/>
      <c r="AH927" s="301"/>
      <c r="AI927" s="301"/>
      <c r="AJ927" s="301"/>
      <c r="AK927" s="301"/>
    </row>
    <row r="928" spans="1:37" ht="12.75" customHeight="1">
      <c r="A928" s="301"/>
      <c r="B928" s="301"/>
      <c r="C928" s="301"/>
      <c r="D928" s="301"/>
      <c r="E928" s="301"/>
      <c r="F928" s="426"/>
      <c r="G928" s="426"/>
      <c r="H928" s="301"/>
      <c r="I928" s="301"/>
      <c r="J928" s="301"/>
      <c r="K928" s="301"/>
      <c r="L928" s="301"/>
      <c r="M928" s="301"/>
      <c r="N928" s="301"/>
      <c r="O928" s="301"/>
      <c r="P928" s="301"/>
      <c r="Q928" s="301"/>
      <c r="R928" s="301"/>
      <c r="S928" s="301"/>
      <c r="T928" s="301"/>
      <c r="U928" s="301"/>
      <c r="V928" s="301"/>
      <c r="W928" s="301"/>
      <c r="X928" s="301"/>
      <c r="Y928" s="301"/>
      <c r="Z928" s="301"/>
      <c r="AA928" s="301"/>
      <c r="AB928" s="301"/>
      <c r="AC928" s="301"/>
      <c r="AD928" s="301"/>
      <c r="AE928" s="301"/>
      <c r="AF928" s="301"/>
      <c r="AG928" s="301"/>
      <c r="AH928" s="301"/>
      <c r="AI928" s="301"/>
      <c r="AJ928" s="301"/>
      <c r="AK928" s="301"/>
    </row>
    <row r="929" spans="1:37" ht="12.75" customHeight="1">
      <c r="A929" s="301"/>
      <c r="B929" s="301"/>
      <c r="C929" s="301"/>
      <c r="D929" s="301"/>
      <c r="E929" s="301"/>
      <c r="F929" s="426"/>
      <c r="G929" s="426"/>
      <c r="H929" s="301"/>
      <c r="I929" s="301"/>
      <c r="J929" s="301"/>
      <c r="K929" s="301"/>
      <c r="L929" s="301"/>
      <c r="M929" s="301"/>
      <c r="N929" s="301"/>
      <c r="O929" s="301"/>
      <c r="P929" s="301"/>
      <c r="Q929" s="301"/>
      <c r="R929" s="301"/>
      <c r="S929" s="301"/>
      <c r="T929" s="301"/>
      <c r="U929" s="301"/>
      <c r="V929" s="301"/>
      <c r="W929" s="301"/>
      <c r="X929" s="301"/>
      <c r="Y929" s="301"/>
      <c r="Z929" s="301"/>
      <c r="AA929" s="301"/>
      <c r="AB929" s="301"/>
      <c r="AC929" s="301"/>
      <c r="AD929" s="301"/>
      <c r="AE929" s="301"/>
      <c r="AF929" s="301"/>
      <c r="AG929" s="301"/>
      <c r="AH929" s="301"/>
      <c r="AI929" s="301"/>
      <c r="AJ929" s="301"/>
      <c r="AK929" s="301"/>
    </row>
    <row r="930" spans="1:37" ht="12.75" customHeight="1">
      <c r="A930" s="301"/>
      <c r="B930" s="301"/>
      <c r="C930" s="301"/>
      <c r="D930" s="301"/>
      <c r="E930" s="301"/>
      <c r="F930" s="426"/>
      <c r="G930" s="426"/>
      <c r="H930" s="301"/>
      <c r="I930" s="301"/>
      <c r="J930" s="301"/>
      <c r="K930" s="301"/>
      <c r="L930" s="301"/>
      <c r="M930" s="301"/>
      <c r="N930" s="301"/>
      <c r="O930" s="301"/>
      <c r="P930" s="301"/>
      <c r="Q930" s="301"/>
      <c r="R930" s="301"/>
      <c r="S930" s="301"/>
      <c r="T930" s="301"/>
      <c r="U930" s="301"/>
      <c r="V930" s="301"/>
      <c r="W930" s="301"/>
      <c r="X930" s="301"/>
      <c r="Y930" s="301"/>
      <c r="Z930" s="301"/>
      <c r="AA930" s="301"/>
      <c r="AB930" s="301"/>
      <c r="AC930" s="301"/>
      <c r="AD930" s="301"/>
      <c r="AE930" s="301"/>
      <c r="AF930" s="301"/>
      <c r="AG930" s="301"/>
      <c r="AH930" s="301"/>
      <c r="AI930" s="301"/>
      <c r="AJ930" s="301"/>
      <c r="AK930" s="301"/>
    </row>
    <row r="931" spans="1:37" ht="12.75" customHeight="1">
      <c r="A931" s="301"/>
      <c r="B931" s="301"/>
      <c r="C931" s="301"/>
      <c r="D931" s="301"/>
      <c r="E931" s="301"/>
      <c r="F931" s="426"/>
      <c r="G931" s="426"/>
      <c r="H931" s="301"/>
      <c r="I931" s="301"/>
      <c r="J931" s="301"/>
      <c r="K931" s="301"/>
      <c r="L931" s="301"/>
      <c r="M931" s="301"/>
      <c r="N931" s="301"/>
      <c r="O931" s="301"/>
      <c r="P931" s="301"/>
      <c r="Q931" s="301"/>
      <c r="R931" s="301"/>
      <c r="S931" s="301"/>
      <c r="T931" s="301"/>
      <c r="U931" s="301"/>
      <c r="V931" s="301"/>
      <c r="W931" s="301"/>
      <c r="X931" s="301"/>
      <c r="Y931" s="301"/>
      <c r="Z931" s="301"/>
      <c r="AA931" s="301"/>
      <c r="AB931" s="301"/>
      <c r="AC931" s="301"/>
      <c r="AD931" s="301"/>
      <c r="AE931" s="301"/>
      <c r="AF931" s="301"/>
      <c r="AG931" s="301"/>
      <c r="AH931" s="301"/>
      <c r="AI931" s="301"/>
      <c r="AJ931" s="301"/>
      <c r="AK931" s="301"/>
    </row>
    <row r="932" spans="1:37" ht="12.75" customHeight="1">
      <c r="A932" s="301"/>
      <c r="B932" s="301"/>
      <c r="C932" s="301"/>
      <c r="D932" s="301"/>
      <c r="E932" s="301"/>
      <c r="F932" s="426"/>
      <c r="G932" s="426"/>
      <c r="H932" s="301"/>
      <c r="I932" s="301"/>
      <c r="J932" s="301"/>
      <c r="K932" s="301"/>
      <c r="L932" s="301"/>
      <c r="M932" s="301"/>
      <c r="N932" s="301"/>
      <c r="O932" s="301"/>
      <c r="P932" s="301"/>
      <c r="Q932" s="301"/>
      <c r="R932" s="301"/>
      <c r="S932" s="301"/>
      <c r="T932" s="301"/>
      <c r="U932" s="301"/>
      <c r="V932" s="301"/>
      <c r="W932" s="301"/>
      <c r="X932" s="301"/>
      <c r="Y932" s="301"/>
      <c r="Z932" s="301"/>
      <c r="AA932" s="301"/>
      <c r="AB932" s="301"/>
      <c r="AC932" s="301"/>
      <c r="AD932" s="301"/>
      <c r="AE932" s="301"/>
      <c r="AF932" s="301"/>
      <c r="AG932" s="301"/>
      <c r="AH932" s="301"/>
      <c r="AI932" s="301"/>
      <c r="AJ932" s="301"/>
      <c r="AK932" s="301"/>
    </row>
    <row r="933" spans="1:37" ht="12.75" customHeight="1">
      <c r="A933" s="301"/>
      <c r="B933" s="301"/>
      <c r="C933" s="301"/>
      <c r="D933" s="301"/>
      <c r="E933" s="301"/>
      <c r="F933" s="426"/>
      <c r="G933" s="426"/>
      <c r="H933" s="301"/>
      <c r="I933" s="301"/>
      <c r="J933" s="301"/>
      <c r="K933" s="301"/>
      <c r="L933" s="301"/>
      <c r="M933" s="301"/>
      <c r="N933" s="301"/>
      <c r="O933" s="301"/>
      <c r="P933" s="301"/>
      <c r="Q933" s="301"/>
      <c r="R933" s="301"/>
      <c r="S933" s="301"/>
      <c r="T933" s="301"/>
      <c r="U933" s="301"/>
      <c r="V933" s="301"/>
      <c r="W933" s="301"/>
      <c r="X933" s="301"/>
      <c r="Y933" s="301"/>
      <c r="Z933" s="301"/>
      <c r="AA933" s="301"/>
      <c r="AB933" s="301"/>
      <c r="AC933" s="301"/>
      <c r="AD933" s="301"/>
      <c r="AE933" s="301"/>
      <c r="AF933" s="301"/>
      <c r="AG933" s="301"/>
      <c r="AH933" s="301"/>
      <c r="AI933" s="301"/>
      <c r="AJ933" s="301"/>
      <c r="AK933" s="301"/>
    </row>
    <row r="934" spans="1:37" ht="12.75" customHeight="1">
      <c r="A934" s="301"/>
      <c r="B934" s="301"/>
      <c r="C934" s="301"/>
      <c r="D934" s="301"/>
      <c r="E934" s="301"/>
      <c r="F934" s="426"/>
      <c r="G934" s="426"/>
      <c r="H934" s="301"/>
      <c r="I934" s="301"/>
      <c r="J934" s="301"/>
      <c r="K934" s="301"/>
      <c r="L934" s="301"/>
      <c r="M934" s="301"/>
      <c r="N934" s="301"/>
      <c r="O934" s="301"/>
      <c r="P934" s="301"/>
      <c r="Q934" s="301"/>
      <c r="R934" s="301"/>
      <c r="S934" s="301"/>
      <c r="T934" s="301"/>
      <c r="U934" s="301"/>
      <c r="V934" s="301"/>
      <c r="W934" s="301"/>
      <c r="X934" s="301"/>
      <c r="Y934" s="301"/>
      <c r="Z934" s="301"/>
      <c r="AA934" s="301"/>
      <c r="AB934" s="301"/>
      <c r="AC934" s="301"/>
      <c r="AD934" s="301"/>
      <c r="AE934" s="301"/>
      <c r="AF934" s="301"/>
      <c r="AG934" s="301"/>
      <c r="AH934" s="301"/>
      <c r="AI934" s="301"/>
      <c r="AJ934" s="301"/>
      <c r="AK934" s="301"/>
    </row>
    <row r="935" spans="1:37" ht="12.75" customHeight="1">
      <c r="A935" s="301"/>
      <c r="B935" s="301"/>
      <c r="C935" s="301"/>
      <c r="D935" s="301"/>
      <c r="E935" s="301"/>
      <c r="F935" s="426"/>
      <c r="G935" s="426"/>
      <c r="H935" s="301"/>
      <c r="I935" s="301"/>
      <c r="J935" s="301"/>
      <c r="K935" s="301"/>
      <c r="L935" s="301"/>
      <c r="M935" s="301"/>
      <c r="N935" s="301"/>
      <c r="O935" s="301"/>
      <c r="P935" s="301"/>
      <c r="Q935" s="301"/>
      <c r="R935" s="301"/>
      <c r="S935" s="301"/>
      <c r="T935" s="301"/>
      <c r="U935" s="301"/>
      <c r="V935" s="301"/>
      <c r="W935" s="301"/>
      <c r="X935" s="301"/>
      <c r="Y935" s="301"/>
      <c r="Z935" s="301"/>
      <c r="AA935" s="301"/>
      <c r="AB935" s="301"/>
      <c r="AC935" s="301"/>
      <c r="AD935" s="301"/>
      <c r="AE935" s="301"/>
      <c r="AF935" s="301"/>
      <c r="AG935" s="301"/>
      <c r="AH935" s="301"/>
      <c r="AI935" s="301"/>
      <c r="AJ935" s="301"/>
      <c r="AK935" s="301"/>
    </row>
    <row r="936" spans="1:37" ht="12.75" customHeight="1">
      <c r="A936" s="301"/>
      <c r="B936" s="301"/>
      <c r="C936" s="301"/>
      <c r="D936" s="301"/>
      <c r="E936" s="301"/>
      <c r="F936" s="426"/>
      <c r="G936" s="426"/>
      <c r="H936" s="301"/>
      <c r="I936" s="301"/>
      <c r="J936" s="301"/>
      <c r="K936" s="301"/>
      <c r="L936" s="301"/>
      <c r="M936" s="301"/>
      <c r="N936" s="301"/>
      <c r="O936" s="301"/>
      <c r="P936" s="301"/>
      <c r="Q936" s="301"/>
      <c r="R936" s="301"/>
      <c r="S936" s="301"/>
      <c r="T936" s="301"/>
      <c r="U936" s="301"/>
      <c r="V936" s="301"/>
      <c r="W936" s="301"/>
      <c r="X936" s="301"/>
      <c r="Y936" s="301"/>
      <c r="Z936" s="301"/>
      <c r="AA936" s="301"/>
      <c r="AB936" s="301"/>
      <c r="AC936" s="301"/>
      <c r="AD936" s="301"/>
      <c r="AE936" s="301"/>
      <c r="AF936" s="301"/>
      <c r="AG936" s="301"/>
      <c r="AH936" s="301"/>
      <c r="AI936" s="301"/>
      <c r="AJ936" s="301"/>
      <c r="AK936" s="301"/>
    </row>
    <row r="937" spans="1:37" ht="12.75" customHeight="1">
      <c r="A937" s="301"/>
      <c r="B937" s="301"/>
      <c r="C937" s="301"/>
      <c r="D937" s="301"/>
      <c r="E937" s="301"/>
      <c r="F937" s="426"/>
      <c r="G937" s="426"/>
      <c r="H937" s="301"/>
      <c r="I937" s="301"/>
      <c r="J937" s="301"/>
      <c r="K937" s="301"/>
      <c r="L937" s="301"/>
      <c r="M937" s="301"/>
      <c r="N937" s="301"/>
      <c r="O937" s="301"/>
      <c r="P937" s="301"/>
      <c r="Q937" s="301"/>
      <c r="R937" s="301"/>
      <c r="S937" s="301"/>
      <c r="T937" s="301"/>
      <c r="U937" s="301"/>
      <c r="V937" s="301"/>
      <c r="W937" s="301"/>
      <c r="X937" s="301"/>
      <c r="Y937" s="301"/>
      <c r="Z937" s="301"/>
      <c r="AA937" s="301"/>
      <c r="AB937" s="301"/>
      <c r="AC937" s="301"/>
      <c r="AD937" s="301"/>
      <c r="AE937" s="301"/>
      <c r="AF937" s="301"/>
      <c r="AG937" s="301"/>
      <c r="AH937" s="301"/>
      <c r="AI937" s="301"/>
      <c r="AJ937" s="301"/>
      <c r="AK937" s="301"/>
    </row>
    <row r="938" spans="1:37" ht="12.75" customHeight="1">
      <c r="A938" s="301"/>
      <c r="B938" s="301"/>
      <c r="C938" s="301"/>
      <c r="D938" s="301"/>
      <c r="E938" s="301"/>
      <c r="F938" s="426"/>
      <c r="G938" s="426"/>
      <c r="H938" s="301"/>
      <c r="I938" s="301"/>
      <c r="J938" s="301"/>
      <c r="K938" s="301"/>
      <c r="L938" s="301"/>
      <c r="M938" s="301"/>
      <c r="N938" s="301"/>
      <c r="O938" s="301"/>
      <c r="P938" s="301"/>
      <c r="Q938" s="301"/>
      <c r="R938" s="301"/>
      <c r="S938" s="301"/>
      <c r="T938" s="301"/>
      <c r="U938" s="301"/>
      <c r="V938" s="301"/>
      <c r="W938" s="301"/>
      <c r="X938" s="301"/>
      <c r="Y938" s="301"/>
      <c r="Z938" s="301"/>
      <c r="AA938" s="301"/>
      <c r="AB938" s="301"/>
      <c r="AC938" s="301"/>
      <c r="AD938" s="301"/>
      <c r="AE938" s="301"/>
      <c r="AF938" s="301"/>
      <c r="AG938" s="301"/>
      <c r="AH938" s="301"/>
      <c r="AI938" s="301"/>
      <c r="AJ938" s="301"/>
      <c r="AK938" s="301"/>
    </row>
    <row r="939" spans="1:37" ht="12.75" customHeight="1">
      <c r="A939" s="301"/>
      <c r="B939" s="301"/>
      <c r="C939" s="301"/>
      <c r="D939" s="301"/>
      <c r="E939" s="301"/>
      <c r="F939" s="426"/>
      <c r="G939" s="426"/>
      <c r="H939" s="301"/>
      <c r="I939" s="301"/>
      <c r="J939" s="301"/>
      <c r="K939" s="301"/>
      <c r="L939" s="301"/>
      <c r="M939" s="301"/>
      <c r="N939" s="301"/>
      <c r="O939" s="301"/>
      <c r="P939" s="301"/>
      <c r="Q939" s="301"/>
      <c r="R939" s="301"/>
      <c r="S939" s="301"/>
      <c r="T939" s="301"/>
      <c r="U939" s="301"/>
      <c r="V939" s="301"/>
      <c r="W939" s="301"/>
      <c r="X939" s="301"/>
      <c r="Y939" s="301"/>
      <c r="Z939" s="301"/>
      <c r="AA939" s="301"/>
      <c r="AB939" s="301"/>
      <c r="AC939" s="301"/>
      <c r="AD939" s="301"/>
      <c r="AE939" s="301"/>
      <c r="AF939" s="301"/>
      <c r="AG939" s="301"/>
      <c r="AH939" s="301"/>
      <c r="AI939" s="301"/>
      <c r="AJ939" s="301"/>
      <c r="AK939" s="301"/>
    </row>
    <row r="940" spans="1:37" ht="12.75" customHeight="1">
      <c r="A940" s="301"/>
      <c r="B940" s="301"/>
      <c r="C940" s="301"/>
      <c r="D940" s="301"/>
      <c r="E940" s="301"/>
      <c r="F940" s="426"/>
      <c r="G940" s="426"/>
      <c r="H940" s="301"/>
      <c r="I940" s="301"/>
      <c r="J940" s="301"/>
      <c r="K940" s="301"/>
      <c r="L940" s="301"/>
      <c r="M940" s="301"/>
      <c r="N940" s="301"/>
      <c r="O940" s="301"/>
      <c r="P940" s="301"/>
      <c r="Q940" s="301"/>
      <c r="R940" s="301"/>
      <c r="S940" s="301"/>
      <c r="T940" s="301"/>
      <c r="U940" s="301"/>
      <c r="V940" s="301"/>
      <c r="W940" s="301"/>
      <c r="X940" s="301"/>
      <c r="Y940" s="301"/>
      <c r="Z940" s="301"/>
      <c r="AA940" s="301"/>
      <c r="AB940" s="301"/>
      <c r="AC940" s="301"/>
      <c r="AD940" s="301"/>
      <c r="AE940" s="301"/>
      <c r="AF940" s="301"/>
      <c r="AG940" s="301"/>
      <c r="AH940" s="301"/>
      <c r="AI940" s="301"/>
      <c r="AJ940" s="301"/>
      <c r="AK940" s="301"/>
    </row>
    <row r="941" spans="1:37" ht="12.75" customHeight="1">
      <c r="A941" s="301"/>
      <c r="B941" s="301"/>
      <c r="C941" s="301"/>
      <c r="D941" s="301"/>
      <c r="E941" s="301"/>
      <c r="F941" s="426"/>
      <c r="G941" s="426"/>
      <c r="H941" s="301"/>
      <c r="I941" s="301"/>
      <c r="J941" s="301"/>
      <c r="K941" s="301"/>
      <c r="L941" s="301"/>
      <c r="M941" s="301"/>
      <c r="N941" s="301"/>
      <c r="O941" s="301"/>
      <c r="P941" s="301"/>
      <c r="Q941" s="301"/>
      <c r="R941" s="301"/>
      <c r="S941" s="301"/>
      <c r="T941" s="301"/>
      <c r="U941" s="301"/>
      <c r="V941" s="301"/>
      <c r="W941" s="301"/>
      <c r="X941" s="301"/>
      <c r="Y941" s="301"/>
      <c r="Z941" s="301"/>
      <c r="AA941" s="301"/>
      <c r="AB941" s="301"/>
      <c r="AC941" s="301"/>
      <c r="AD941" s="301"/>
      <c r="AE941" s="301"/>
      <c r="AF941" s="301"/>
      <c r="AG941" s="301"/>
      <c r="AH941" s="301"/>
      <c r="AI941" s="301"/>
      <c r="AJ941" s="301"/>
      <c r="AK941" s="301"/>
    </row>
    <row r="942" spans="1:37" ht="12.75" customHeight="1">
      <c r="A942" s="301"/>
      <c r="B942" s="301"/>
      <c r="C942" s="301"/>
      <c r="D942" s="301"/>
      <c r="E942" s="301"/>
      <c r="F942" s="426"/>
      <c r="G942" s="426"/>
      <c r="H942" s="301"/>
      <c r="I942" s="301"/>
      <c r="J942" s="301"/>
      <c r="K942" s="301"/>
      <c r="L942" s="301"/>
      <c r="M942" s="301"/>
      <c r="N942" s="301"/>
      <c r="O942" s="301"/>
      <c r="P942" s="301"/>
      <c r="Q942" s="301"/>
      <c r="R942" s="301"/>
      <c r="S942" s="301"/>
      <c r="T942" s="301"/>
      <c r="U942" s="301"/>
      <c r="V942" s="301"/>
      <c r="W942" s="301"/>
      <c r="X942" s="301"/>
      <c r="Y942" s="301"/>
      <c r="Z942" s="301"/>
      <c r="AA942" s="301"/>
      <c r="AB942" s="301"/>
      <c r="AC942" s="301"/>
      <c r="AD942" s="301"/>
      <c r="AE942" s="301"/>
      <c r="AF942" s="301"/>
      <c r="AG942" s="301"/>
      <c r="AH942" s="301"/>
      <c r="AI942" s="301"/>
      <c r="AJ942" s="301"/>
      <c r="AK942" s="301"/>
    </row>
    <row r="943" spans="1:37" ht="12.75" customHeight="1">
      <c r="A943" s="301"/>
      <c r="B943" s="301"/>
      <c r="C943" s="301"/>
      <c r="D943" s="301"/>
      <c r="E943" s="301"/>
      <c r="F943" s="426"/>
      <c r="G943" s="426"/>
      <c r="H943" s="301"/>
      <c r="I943" s="301"/>
      <c r="J943" s="301"/>
      <c r="K943" s="301"/>
      <c r="L943" s="301"/>
      <c r="M943" s="301"/>
      <c r="N943" s="301"/>
      <c r="O943" s="301"/>
      <c r="P943" s="301"/>
      <c r="Q943" s="301"/>
      <c r="R943" s="301"/>
      <c r="S943" s="301"/>
      <c r="T943" s="301"/>
      <c r="U943" s="301"/>
      <c r="V943" s="301"/>
      <c r="W943" s="301"/>
      <c r="X943" s="301"/>
      <c r="Y943" s="301"/>
      <c r="Z943" s="301"/>
      <c r="AA943" s="301"/>
      <c r="AB943" s="301"/>
      <c r="AC943" s="301"/>
      <c r="AD943" s="301"/>
      <c r="AE943" s="301"/>
      <c r="AF943" s="301"/>
      <c r="AG943" s="301"/>
      <c r="AH943" s="301"/>
      <c r="AI943" s="301"/>
      <c r="AJ943" s="301"/>
      <c r="AK943" s="301"/>
    </row>
    <row r="944" spans="1:37" ht="12.75" customHeight="1">
      <c r="A944" s="301"/>
      <c r="B944" s="301"/>
      <c r="C944" s="301"/>
      <c r="D944" s="301"/>
      <c r="E944" s="301"/>
      <c r="F944" s="426"/>
      <c r="G944" s="426"/>
      <c r="H944" s="301"/>
      <c r="I944" s="301"/>
      <c r="J944" s="301"/>
      <c r="K944" s="301"/>
      <c r="L944" s="301"/>
      <c r="M944" s="301"/>
      <c r="N944" s="301"/>
      <c r="O944" s="301"/>
      <c r="P944" s="301"/>
      <c r="Q944" s="301"/>
      <c r="R944" s="301"/>
      <c r="S944" s="301"/>
      <c r="T944" s="301"/>
      <c r="U944" s="301"/>
      <c r="V944" s="301"/>
      <c r="W944" s="301"/>
      <c r="X944" s="301"/>
      <c r="Y944" s="301"/>
      <c r="Z944" s="301"/>
      <c r="AA944" s="301"/>
      <c r="AB944" s="301"/>
      <c r="AC944" s="301"/>
      <c r="AD944" s="301"/>
      <c r="AE944" s="301"/>
      <c r="AF944" s="301"/>
      <c r="AG944" s="301"/>
      <c r="AH944" s="301"/>
      <c r="AI944" s="301"/>
      <c r="AJ944" s="301"/>
      <c r="AK944" s="301"/>
    </row>
    <row r="945" spans="1:37" ht="12.75" customHeight="1">
      <c r="A945" s="301"/>
      <c r="B945" s="301"/>
      <c r="C945" s="301"/>
      <c r="D945" s="301"/>
      <c r="E945" s="301"/>
      <c r="F945" s="426"/>
      <c r="G945" s="426"/>
      <c r="H945" s="301"/>
      <c r="I945" s="301"/>
      <c r="J945" s="301"/>
      <c r="K945" s="301"/>
      <c r="L945" s="301"/>
      <c r="M945" s="301"/>
      <c r="N945" s="301"/>
      <c r="O945" s="301"/>
      <c r="P945" s="301"/>
      <c r="Q945" s="301"/>
      <c r="R945" s="301"/>
      <c r="S945" s="301"/>
      <c r="T945" s="301"/>
      <c r="U945" s="301"/>
      <c r="V945" s="301"/>
      <c r="W945" s="301"/>
      <c r="X945" s="301"/>
      <c r="Y945" s="301"/>
      <c r="Z945" s="301"/>
      <c r="AA945" s="301"/>
      <c r="AB945" s="301"/>
      <c r="AC945" s="301"/>
      <c r="AD945" s="301"/>
      <c r="AE945" s="301"/>
      <c r="AF945" s="301"/>
      <c r="AG945" s="301"/>
      <c r="AH945" s="301"/>
      <c r="AI945" s="301"/>
      <c r="AJ945" s="301"/>
      <c r="AK945" s="301"/>
    </row>
    <row r="946" spans="1:37" ht="12.75" customHeight="1">
      <c r="A946" s="301"/>
      <c r="B946" s="301"/>
      <c r="C946" s="301"/>
      <c r="D946" s="301"/>
      <c r="E946" s="301"/>
      <c r="F946" s="426"/>
      <c r="G946" s="426"/>
      <c r="H946" s="301"/>
      <c r="I946" s="301"/>
      <c r="J946" s="301"/>
      <c r="K946" s="301"/>
      <c r="L946" s="301"/>
      <c r="M946" s="301"/>
      <c r="N946" s="301"/>
      <c r="O946" s="301"/>
      <c r="P946" s="301"/>
      <c r="Q946" s="301"/>
      <c r="R946" s="301"/>
      <c r="S946" s="301"/>
      <c r="T946" s="301"/>
      <c r="U946" s="301"/>
      <c r="V946" s="301"/>
      <c r="W946" s="301"/>
      <c r="X946" s="301"/>
      <c r="Y946" s="301"/>
      <c r="Z946" s="301"/>
      <c r="AA946" s="301"/>
      <c r="AB946" s="301"/>
      <c r="AC946" s="301"/>
      <c r="AD946" s="301"/>
      <c r="AE946" s="301"/>
      <c r="AF946" s="301"/>
      <c r="AG946" s="301"/>
      <c r="AH946" s="301"/>
      <c r="AI946" s="301"/>
      <c r="AJ946" s="301"/>
      <c r="AK946" s="301"/>
    </row>
    <row r="947" spans="1:37" ht="12.75" customHeight="1">
      <c r="A947" s="301"/>
      <c r="B947" s="301"/>
      <c r="C947" s="301"/>
      <c r="D947" s="301"/>
      <c r="E947" s="301"/>
      <c r="F947" s="426"/>
      <c r="G947" s="426"/>
      <c r="H947" s="301"/>
      <c r="I947" s="301"/>
      <c r="J947" s="301"/>
      <c r="K947" s="301"/>
      <c r="L947" s="301"/>
      <c r="M947" s="301"/>
      <c r="N947" s="301"/>
      <c r="O947" s="301"/>
      <c r="P947" s="301"/>
      <c r="Q947" s="301"/>
      <c r="R947" s="301"/>
      <c r="S947" s="301"/>
      <c r="T947" s="301"/>
      <c r="U947" s="301"/>
      <c r="V947" s="301"/>
      <c r="W947" s="301"/>
      <c r="X947" s="301"/>
      <c r="Y947" s="301"/>
      <c r="Z947" s="301"/>
      <c r="AA947" s="301"/>
      <c r="AB947" s="301"/>
      <c r="AC947" s="301"/>
      <c r="AD947" s="301"/>
      <c r="AE947" s="301"/>
      <c r="AF947" s="301"/>
      <c r="AG947" s="301"/>
      <c r="AH947" s="301"/>
      <c r="AI947" s="301"/>
      <c r="AJ947" s="301"/>
      <c r="AK947" s="301"/>
    </row>
    <row r="948" spans="1:37" ht="12.75" customHeight="1">
      <c r="A948" s="301"/>
      <c r="B948" s="301"/>
      <c r="C948" s="301"/>
      <c r="D948" s="301"/>
      <c r="E948" s="301"/>
      <c r="F948" s="426"/>
      <c r="G948" s="426"/>
      <c r="H948" s="301"/>
      <c r="I948" s="301"/>
      <c r="J948" s="301"/>
      <c r="K948" s="301"/>
      <c r="L948" s="301"/>
      <c r="M948" s="301"/>
      <c r="N948" s="301"/>
      <c r="O948" s="301"/>
      <c r="P948" s="301"/>
      <c r="Q948" s="301"/>
      <c r="R948" s="301"/>
      <c r="S948" s="301"/>
      <c r="T948" s="301"/>
      <c r="U948" s="301"/>
      <c r="V948" s="301"/>
      <c r="W948" s="301"/>
      <c r="X948" s="301"/>
      <c r="Y948" s="301"/>
      <c r="Z948" s="301"/>
      <c r="AA948" s="301"/>
      <c r="AB948" s="301"/>
      <c r="AC948" s="301"/>
      <c r="AD948" s="301"/>
      <c r="AE948" s="301"/>
      <c r="AF948" s="301"/>
      <c r="AG948" s="301"/>
      <c r="AH948" s="301"/>
      <c r="AI948" s="301"/>
      <c r="AJ948" s="301"/>
      <c r="AK948" s="301"/>
    </row>
    <row r="949" spans="1:37" ht="12.75" customHeight="1">
      <c r="A949" s="301"/>
      <c r="B949" s="301"/>
      <c r="C949" s="301"/>
      <c r="D949" s="301"/>
      <c r="E949" s="301"/>
      <c r="F949" s="426"/>
      <c r="G949" s="426"/>
      <c r="H949" s="301"/>
      <c r="I949" s="301"/>
      <c r="J949" s="301"/>
      <c r="K949" s="301"/>
      <c r="L949" s="301"/>
      <c r="M949" s="301"/>
      <c r="N949" s="301"/>
      <c r="O949" s="301"/>
      <c r="P949" s="301"/>
      <c r="Q949" s="301"/>
      <c r="R949" s="301"/>
      <c r="S949" s="301"/>
      <c r="T949" s="301"/>
      <c r="U949" s="301"/>
      <c r="V949" s="301"/>
      <c r="W949" s="301"/>
      <c r="X949" s="301"/>
      <c r="Y949" s="301"/>
      <c r="Z949" s="301"/>
      <c r="AA949" s="301"/>
      <c r="AB949" s="301"/>
      <c r="AC949" s="301"/>
      <c r="AD949" s="301"/>
      <c r="AE949" s="301"/>
      <c r="AF949" s="301"/>
      <c r="AG949" s="301"/>
      <c r="AH949" s="301"/>
      <c r="AI949" s="301"/>
      <c r="AJ949" s="301"/>
      <c r="AK949" s="301"/>
    </row>
    <row r="950" spans="1:37" ht="12.75" customHeight="1">
      <c r="A950" s="301"/>
      <c r="B950" s="301"/>
      <c r="C950" s="301"/>
      <c r="D950" s="301"/>
      <c r="E950" s="301"/>
      <c r="F950" s="426"/>
      <c r="G950" s="426"/>
      <c r="H950" s="301"/>
      <c r="I950" s="301"/>
      <c r="J950" s="301"/>
      <c r="K950" s="301"/>
      <c r="L950" s="301"/>
      <c r="M950" s="301"/>
      <c r="N950" s="301"/>
      <c r="O950" s="301"/>
      <c r="P950" s="301"/>
      <c r="Q950" s="301"/>
      <c r="R950" s="301"/>
      <c r="S950" s="301"/>
      <c r="T950" s="301"/>
      <c r="U950" s="301"/>
      <c r="V950" s="301"/>
      <c r="W950" s="301"/>
      <c r="X950" s="301"/>
      <c r="Y950" s="301"/>
      <c r="Z950" s="301"/>
      <c r="AA950" s="301"/>
      <c r="AB950" s="301"/>
      <c r="AC950" s="301"/>
      <c r="AD950" s="301"/>
      <c r="AE950" s="301"/>
      <c r="AF950" s="301"/>
      <c r="AG950" s="301"/>
      <c r="AH950" s="301"/>
      <c r="AI950" s="301"/>
      <c r="AJ950" s="301"/>
      <c r="AK950" s="301"/>
    </row>
    <row r="951" spans="1:37" ht="12.75" customHeight="1">
      <c r="A951" s="301"/>
      <c r="B951" s="301"/>
      <c r="C951" s="301"/>
      <c r="D951" s="301"/>
      <c r="E951" s="301"/>
      <c r="F951" s="426"/>
      <c r="G951" s="426"/>
      <c r="H951" s="301"/>
      <c r="I951" s="301"/>
      <c r="J951" s="301"/>
      <c r="K951" s="301"/>
      <c r="L951" s="301"/>
      <c r="M951" s="301"/>
      <c r="N951" s="301"/>
      <c r="O951" s="301"/>
      <c r="P951" s="301"/>
      <c r="Q951" s="301"/>
      <c r="R951" s="301"/>
      <c r="S951" s="301"/>
      <c r="T951" s="301"/>
      <c r="U951" s="301"/>
      <c r="V951" s="301"/>
      <c r="W951" s="301"/>
      <c r="X951" s="301"/>
      <c r="Y951" s="301"/>
      <c r="Z951" s="301"/>
      <c r="AA951" s="301"/>
      <c r="AB951" s="301"/>
      <c r="AC951" s="301"/>
      <c r="AD951" s="301"/>
      <c r="AE951" s="301"/>
      <c r="AF951" s="301"/>
      <c r="AG951" s="301"/>
      <c r="AH951" s="301"/>
      <c r="AI951" s="301"/>
      <c r="AJ951" s="301"/>
      <c r="AK951" s="301"/>
    </row>
    <row r="952" spans="1:37" ht="12.75" customHeight="1">
      <c r="A952" s="301"/>
      <c r="B952" s="301"/>
      <c r="C952" s="301"/>
      <c r="D952" s="301"/>
      <c r="E952" s="301"/>
      <c r="F952" s="426"/>
      <c r="G952" s="426"/>
      <c r="H952" s="301"/>
      <c r="I952" s="301"/>
      <c r="J952" s="301"/>
      <c r="K952" s="301"/>
      <c r="L952" s="301"/>
      <c r="M952" s="301"/>
      <c r="N952" s="301"/>
      <c r="O952" s="301"/>
      <c r="P952" s="301"/>
      <c r="Q952" s="301"/>
      <c r="R952" s="301"/>
      <c r="S952" s="301"/>
      <c r="T952" s="301"/>
      <c r="U952" s="301"/>
      <c r="V952" s="301"/>
      <c r="W952" s="301"/>
      <c r="X952" s="301"/>
      <c r="Y952" s="301"/>
      <c r="Z952" s="301"/>
      <c r="AA952" s="301"/>
      <c r="AB952" s="301"/>
      <c r="AC952" s="301"/>
      <c r="AD952" s="301"/>
      <c r="AE952" s="301"/>
      <c r="AF952" s="301"/>
      <c r="AG952" s="301"/>
      <c r="AH952" s="301"/>
      <c r="AI952" s="301"/>
      <c r="AJ952" s="301"/>
      <c r="AK952" s="301"/>
    </row>
    <row r="953" spans="1:37" ht="12.75" customHeight="1">
      <c r="A953" s="301"/>
      <c r="B953" s="301"/>
      <c r="C953" s="301"/>
      <c r="D953" s="301"/>
      <c r="E953" s="301"/>
      <c r="F953" s="426"/>
      <c r="G953" s="426"/>
      <c r="H953" s="301"/>
      <c r="I953" s="301"/>
      <c r="J953" s="301"/>
      <c r="K953" s="301"/>
      <c r="L953" s="301"/>
      <c r="M953" s="301"/>
      <c r="N953" s="301"/>
      <c r="O953" s="301"/>
      <c r="P953" s="301"/>
      <c r="Q953" s="301"/>
      <c r="R953" s="301"/>
      <c r="S953" s="301"/>
      <c r="T953" s="301"/>
      <c r="U953" s="301"/>
      <c r="V953" s="301"/>
      <c r="W953" s="301"/>
      <c r="X953" s="301"/>
      <c r="Y953" s="301"/>
      <c r="Z953" s="301"/>
      <c r="AA953" s="301"/>
      <c r="AB953" s="301"/>
      <c r="AC953" s="301"/>
      <c r="AD953" s="301"/>
      <c r="AE953" s="301"/>
      <c r="AF953" s="301"/>
      <c r="AG953" s="301"/>
      <c r="AH953" s="301"/>
      <c r="AI953" s="301"/>
      <c r="AJ953" s="301"/>
      <c r="AK953" s="301"/>
    </row>
    <row r="954" spans="1:37" ht="12.75" customHeight="1">
      <c r="A954" s="301"/>
      <c r="B954" s="301"/>
      <c r="C954" s="301"/>
      <c r="D954" s="301"/>
      <c r="E954" s="301"/>
      <c r="F954" s="426"/>
      <c r="G954" s="426"/>
      <c r="H954" s="301"/>
      <c r="I954" s="301"/>
      <c r="J954" s="301"/>
      <c r="K954" s="301"/>
      <c r="L954" s="301"/>
      <c r="M954" s="301"/>
      <c r="N954" s="301"/>
      <c r="O954" s="301"/>
      <c r="P954" s="301"/>
      <c r="Q954" s="301"/>
      <c r="R954" s="301"/>
      <c r="S954" s="301"/>
      <c r="T954" s="301"/>
      <c r="U954" s="301"/>
      <c r="V954" s="301"/>
      <c r="W954" s="301"/>
      <c r="X954" s="301"/>
      <c r="Y954" s="301"/>
      <c r="Z954" s="301"/>
      <c r="AA954" s="301"/>
      <c r="AB954" s="301"/>
      <c r="AC954" s="301"/>
      <c r="AD954" s="301"/>
      <c r="AE954" s="301"/>
      <c r="AF954" s="301"/>
      <c r="AG954" s="301"/>
      <c r="AH954" s="301"/>
      <c r="AI954" s="301"/>
      <c r="AJ954" s="301"/>
      <c r="AK954" s="301"/>
    </row>
    <row r="955" spans="1:37" ht="12.75" customHeight="1">
      <c r="A955" s="301"/>
      <c r="B955" s="301"/>
      <c r="C955" s="301"/>
      <c r="D955" s="301"/>
      <c r="E955" s="301"/>
      <c r="F955" s="426"/>
      <c r="G955" s="426"/>
      <c r="H955" s="301"/>
      <c r="I955" s="301"/>
      <c r="J955" s="301"/>
      <c r="K955" s="301"/>
      <c r="L955" s="301"/>
      <c r="M955" s="301"/>
      <c r="N955" s="301"/>
      <c r="O955" s="301"/>
      <c r="P955" s="301"/>
      <c r="Q955" s="301"/>
      <c r="R955" s="301"/>
      <c r="S955" s="301"/>
      <c r="T955" s="301"/>
      <c r="U955" s="301"/>
      <c r="V955" s="301"/>
      <c r="W955" s="301"/>
      <c r="X955" s="301"/>
      <c r="Y955" s="301"/>
      <c r="Z955" s="301"/>
      <c r="AA955" s="301"/>
      <c r="AB955" s="301"/>
      <c r="AC955" s="301"/>
      <c r="AD955" s="301"/>
      <c r="AE955" s="301"/>
      <c r="AF955" s="301"/>
      <c r="AG955" s="301"/>
      <c r="AH955" s="301"/>
      <c r="AI955" s="301"/>
      <c r="AJ955" s="301"/>
      <c r="AK955" s="301"/>
    </row>
    <row r="956" spans="1:37" ht="12.75" customHeight="1">
      <c r="A956" s="301"/>
      <c r="B956" s="301"/>
      <c r="C956" s="301"/>
      <c r="D956" s="301"/>
      <c r="E956" s="301"/>
      <c r="F956" s="426"/>
      <c r="G956" s="426"/>
      <c r="H956" s="301"/>
      <c r="I956" s="301"/>
      <c r="J956" s="301"/>
      <c r="K956" s="301"/>
      <c r="L956" s="301"/>
      <c r="M956" s="301"/>
      <c r="N956" s="301"/>
      <c r="O956" s="301"/>
      <c r="P956" s="301"/>
      <c r="Q956" s="301"/>
      <c r="R956" s="301"/>
      <c r="S956" s="301"/>
      <c r="T956" s="301"/>
      <c r="U956" s="301"/>
      <c r="V956" s="301"/>
      <c r="W956" s="301"/>
      <c r="X956" s="301"/>
      <c r="Y956" s="301"/>
      <c r="Z956" s="301"/>
      <c r="AA956" s="301"/>
      <c r="AB956" s="301"/>
      <c r="AC956" s="301"/>
      <c r="AD956" s="301"/>
      <c r="AE956" s="301"/>
      <c r="AF956" s="301"/>
      <c r="AG956" s="301"/>
      <c r="AH956" s="301"/>
      <c r="AI956" s="301"/>
      <c r="AJ956" s="301"/>
      <c r="AK956" s="301"/>
    </row>
    <row r="957" spans="1:37" ht="12.75" customHeight="1">
      <c r="A957" s="301"/>
      <c r="B957" s="301"/>
      <c r="C957" s="301"/>
      <c r="D957" s="301"/>
      <c r="E957" s="301"/>
      <c r="F957" s="426"/>
      <c r="G957" s="426"/>
      <c r="H957" s="301"/>
      <c r="I957" s="301"/>
      <c r="J957" s="301"/>
      <c r="K957" s="301"/>
      <c r="L957" s="301"/>
      <c r="M957" s="301"/>
      <c r="N957" s="301"/>
      <c r="O957" s="301"/>
      <c r="P957" s="301"/>
      <c r="Q957" s="301"/>
      <c r="R957" s="301"/>
      <c r="S957" s="301"/>
      <c r="T957" s="301"/>
      <c r="U957" s="301"/>
      <c r="V957" s="301"/>
      <c r="W957" s="301"/>
      <c r="X957" s="301"/>
      <c r="Y957" s="301"/>
      <c r="Z957" s="301"/>
      <c r="AA957" s="301"/>
      <c r="AB957" s="301"/>
      <c r="AC957" s="301"/>
      <c r="AD957" s="301"/>
      <c r="AE957" s="301"/>
      <c r="AF957" s="301"/>
      <c r="AG957" s="301"/>
      <c r="AH957" s="301"/>
      <c r="AI957" s="301"/>
      <c r="AJ957" s="301"/>
      <c r="AK957" s="301"/>
    </row>
    <row r="958" spans="1:37" ht="12.75" customHeight="1">
      <c r="A958" s="301"/>
      <c r="B958" s="301"/>
      <c r="C958" s="301"/>
      <c r="D958" s="301"/>
      <c r="E958" s="301"/>
      <c r="F958" s="426"/>
      <c r="G958" s="426"/>
      <c r="H958" s="301"/>
      <c r="I958" s="301"/>
      <c r="J958" s="301"/>
      <c r="K958" s="301"/>
      <c r="L958" s="301"/>
      <c r="M958" s="301"/>
      <c r="N958" s="301"/>
      <c r="O958" s="301"/>
      <c r="P958" s="301"/>
      <c r="Q958" s="301"/>
      <c r="R958" s="301"/>
      <c r="S958" s="301"/>
      <c r="T958" s="301"/>
      <c r="U958" s="301"/>
      <c r="V958" s="301"/>
      <c r="W958" s="301"/>
      <c r="X958" s="301"/>
      <c r="Y958" s="301"/>
      <c r="Z958" s="301"/>
      <c r="AA958" s="301"/>
      <c r="AB958" s="301"/>
      <c r="AC958" s="301"/>
      <c r="AD958" s="301"/>
      <c r="AE958" s="301"/>
      <c r="AF958" s="301"/>
      <c r="AG958" s="301"/>
      <c r="AH958" s="301"/>
      <c r="AI958" s="301"/>
      <c r="AJ958" s="301"/>
      <c r="AK958" s="301"/>
    </row>
    <row r="959" spans="1:37" ht="12.75" customHeight="1">
      <c r="A959" s="301"/>
      <c r="B959" s="301"/>
      <c r="C959" s="301"/>
      <c r="D959" s="301"/>
      <c r="E959" s="301"/>
      <c r="F959" s="426"/>
      <c r="G959" s="426"/>
      <c r="H959" s="301"/>
      <c r="I959" s="301"/>
      <c r="J959" s="301"/>
      <c r="K959" s="301"/>
      <c r="L959" s="301"/>
      <c r="M959" s="301"/>
      <c r="N959" s="301"/>
      <c r="O959" s="301"/>
      <c r="P959" s="301"/>
      <c r="Q959" s="301"/>
      <c r="R959" s="301"/>
      <c r="S959" s="301"/>
      <c r="T959" s="301"/>
      <c r="U959" s="301"/>
      <c r="V959" s="301"/>
      <c r="W959" s="301"/>
      <c r="X959" s="301"/>
      <c r="Y959" s="301"/>
      <c r="Z959" s="301"/>
      <c r="AA959" s="301"/>
      <c r="AB959" s="301"/>
      <c r="AC959" s="301"/>
      <c r="AD959" s="301"/>
      <c r="AE959" s="301"/>
      <c r="AF959" s="301"/>
      <c r="AG959" s="301"/>
      <c r="AH959" s="301"/>
      <c r="AI959" s="301"/>
      <c r="AJ959" s="301"/>
      <c r="AK959" s="301"/>
    </row>
    <row r="960" spans="1:37" ht="12.75" customHeight="1">
      <c r="A960" s="301"/>
      <c r="B960" s="301"/>
      <c r="C960" s="301"/>
      <c r="D960" s="301"/>
      <c r="E960" s="301"/>
      <c r="F960" s="426"/>
      <c r="G960" s="426"/>
      <c r="H960" s="301"/>
      <c r="I960" s="301"/>
      <c r="J960" s="301"/>
      <c r="K960" s="301"/>
      <c r="L960" s="301"/>
      <c r="M960" s="301"/>
      <c r="N960" s="301"/>
      <c r="O960" s="301"/>
      <c r="P960" s="301"/>
      <c r="Q960" s="301"/>
      <c r="R960" s="301"/>
      <c r="S960" s="301"/>
      <c r="T960" s="301"/>
      <c r="U960" s="301"/>
      <c r="V960" s="301"/>
      <c r="W960" s="301"/>
      <c r="X960" s="301"/>
      <c r="Y960" s="301"/>
      <c r="Z960" s="301"/>
      <c r="AA960" s="301"/>
      <c r="AB960" s="301"/>
      <c r="AC960" s="301"/>
      <c r="AD960" s="301"/>
      <c r="AE960" s="301"/>
      <c r="AF960" s="301"/>
      <c r="AG960" s="301"/>
      <c r="AH960" s="301"/>
      <c r="AI960" s="301"/>
      <c r="AJ960" s="301"/>
      <c r="AK960" s="301"/>
    </row>
    <row r="961" spans="1:37" ht="12.75" customHeight="1">
      <c r="A961" s="301"/>
      <c r="B961" s="301"/>
      <c r="C961" s="301"/>
      <c r="D961" s="301"/>
      <c r="E961" s="301"/>
      <c r="F961" s="426"/>
      <c r="G961" s="426"/>
      <c r="H961" s="301"/>
      <c r="I961" s="301"/>
      <c r="J961" s="301"/>
      <c r="K961" s="301"/>
      <c r="L961" s="301"/>
      <c r="M961" s="301"/>
      <c r="N961" s="301"/>
      <c r="O961" s="301"/>
      <c r="P961" s="301"/>
      <c r="Q961" s="301"/>
      <c r="R961" s="301"/>
      <c r="S961" s="301"/>
      <c r="T961" s="301"/>
      <c r="U961" s="301"/>
      <c r="V961" s="301"/>
      <c r="W961" s="301"/>
      <c r="X961" s="301"/>
      <c r="Y961" s="301"/>
      <c r="Z961" s="301"/>
      <c r="AA961" s="301"/>
      <c r="AB961" s="301"/>
      <c r="AC961" s="301"/>
      <c r="AD961" s="301"/>
      <c r="AE961" s="301"/>
      <c r="AF961" s="301"/>
      <c r="AG961" s="301"/>
      <c r="AH961" s="301"/>
      <c r="AI961" s="301"/>
      <c r="AJ961" s="301"/>
      <c r="AK961" s="301"/>
    </row>
    <row r="962" spans="1:37" ht="12.75" customHeight="1">
      <c r="A962" s="301"/>
      <c r="B962" s="301"/>
      <c r="C962" s="301"/>
      <c r="D962" s="301"/>
      <c r="E962" s="301"/>
      <c r="F962" s="426"/>
      <c r="G962" s="426"/>
      <c r="H962" s="301"/>
      <c r="I962" s="301"/>
      <c r="J962" s="301"/>
      <c r="K962" s="301"/>
      <c r="L962" s="301"/>
      <c r="M962" s="301"/>
      <c r="N962" s="301"/>
      <c r="O962" s="301"/>
      <c r="P962" s="301"/>
      <c r="Q962" s="301"/>
      <c r="R962" s="301"/>
      <c r="S962" s="301"/>
      <c r="T962" s="301"/>
      <c r="U962" s="301"/>
      <c r="V962" s="301"/>
      <c r="W962" s="301"/>
      <c r="X962" s="301"/>
      <c r="Y962" s="301"/>
      <c r="Z962" s="301"/>
      <c r="AA962" s="301"/>
      <c r="AB962" s="301"/>
      <c r="AC962" s="301"/>
      <c r="AD962" s="301"/>
      <c r="AE962" s="301"/>
      <c r="AF962" s="301"/>
      <c r="AG962" s="301"/>
      <c r="AH962" s="301"/>
      <c r="AI962" s="301"/>
      <c r="AJ962" s="301"/>
      <c r="AK962" s="301"/>
    </row>
    <row r="963" spans="1:37" ht="12.75" customHeight="1">
      <c r="A963" s="301"/>
      <c r="B963" s="301"/>
      <c r="C963" s="301"/>
      <c r="D963" s="301"/>
      <c r="E963" s="301"/>
      <c r="F963" s="426"/>
      <c r="G963" s="426"/>
      <c r="H963" s="301"/>
      <c r="I963" s="301"/>
      <c r="J963" s="301"/>
      <c r="K963" s="301"/>
      <c r="L963" s="301"/>
      <c r="M963" s="301"/>
      <c r="N963" s="301"/>
      <c r="O963" s="301"/>
      <c r="P963" s="301"/>
      <c r="Q963" s="301"/>
      <c r="R963" s="301"/>
      <c r="S963" s="301"/>
      <c r="T963" s="301"/>
      <c r="U963" s="301"/>
      <c r="V963" s="301"/>
      <c r="W963" s="301"/>
      <c r="X963" s="301"/>
      <c r="Y963" s="301"/>
      <c r="Z963" s="301"/>
      <c r="AA963" s="301"/>
      <c r="AB963" s="301"/>
      <c r="AC963" s="301"/>
      <c r="AD963" s="301"/>
      <c r="AE963" s="301"/>
      <c r="AF963" s="301"/>
      <c r="AG963" s="301"/>
      <c r="AH963" s="301"/>
      <c r="AI963" s="301"/>
      <c r="AJ963" s="301"/>
      <c r="AK963" s="301"/>
    </row>
    <row r="964" spans="1:37" ht="12.75" customHeight="1">
      <c r="A964" s="301"/>
      <c r="B964" s="301"/>
      <c r="C964" s="301"/>
      <c r="D964" s="301"/>
      <c r="E964" s="301"/>
      <c r="F964" s="426"/>
      <c r="G964" s="426"/>
      <c r="H964" s="301"/>
      <c r="I964" s="301"/>
      <c r="J964" s="301"/>
      <c r="K964" s="301"/>
      <c r="L964" s="301"/>
      <c r="M964" s="301"/>
      <c r="N964" s="301"/>
      <c r="O964" s="301"/>
      <c r="P964" s="301"/>
      <c r="Q964" s="301"/>
      <c r="R964" s="301"/>
      <c r="S964" s="301"/>
      <c r="T964" s="301"/>
      <c r="U964" s="301"/>
      <c r="V964" s="301"/>
      <c r="W964" s="301"/>
      <c r="X964" s="301"/>
      <c r="Y964" s="301"/>
      <c r="Z964" s="301"/>
      <c r="AA964" s="301"/>
      <c r="AB964" s="301"/>
      <c r="AC964" s="301"/>
      <c r="AD964" s="301"/>
      <c r="AE964" s="301"/>
      <c r="AF964" s="301"/>
      <c r="AG964" s="301"/>
      <c r="AH964" s="301"/>
      <c r="AI964" s="301"/>
      <c r="AJ964" s="301"/>
      <c r="AK964" s="301"/>
    </row>
    <row r="965" spans="1:37" ht="12.75" customHeight="1">
      <c r="A965" s="301"/>
      <c r="B965" s="301"/>
      <c r="C965" s="301"/>
      <c r="D965" s="301"/>
      <c r="E965" s="301"/>
      <c r="F965" s="426"/>
      <c r="G965" s="426"/>
      <c r="H965" s="301"/>
      <c r="I965" s="301"/>
      <c r="J965" s="301"/>
      <c r="K965" s="301"/>
      <c r="L965" s="301"/>
      <c r="M965" s="301"/>
      <c r="N965" s="301"/>
      <c r="O965" s="301"/>
      <c r="P965" s="301"/>
      <c r="Q965" s="301"/>
      <c r="R965" s="301"/>
      <c r="S965" s="301"/>
      <c r="T965" s="301"/>
      <c r="U965" s="301"/>
      <c r="V965" s="301"/>
      <c r="W965" s="301"/>
      <c r="X965" s="301"/>
      <c r="Y965" s="301"/>
      <c r="Z965" s="301"/>
      <c r="AA965" s="301"/>
      <c r="AB965" s="301"/>
      <c r="AC965" s="301"/>
      <c r="AD965" s="301"/>
      <c r="AE965" s="301"/>
      <c r="AF965" s="301"/>
      <c r="AG965" s="301"/>
      <c r="AH965" s="301"/>
      <c r="AI965" s="301"/>
      <c r="AJ965" s="301"/>
      <c r="AK965" s="301"/>
    </row>
    <row r="966" spans="1:37" ht="12.75" customHeight="1">
      <c r="A966" s="301"/>
      <c r="B966" s="301"/>
      <c r="C966" s="301"/>
      <c r="D966" s="301"/>
      <c r="E966" s="301"/>
      <c r="F966" s="426"/>
      <c r="G966" s="426"/>
      <c r="H966" s="301"/>
      <c r="I966" s="301"/>
      <c r="J966" s="301"/>
      <c r="K966" s="301"/>
      <c r="L966" s="301"/>
      <c r="M966" s="301"/>
      <c r="N966" s="301"/>
      <c r="O966" s="301"/>
      <c r="P966" s="301"/>
      <c r="Q966" s="301"/>
      <c r="R966" s="301"/>
      <c r="S966" s="301"/>
      <c r="T966" s="301"/>
      <c r="U966" s="301"/>
      <c r="V966" s="301"/>
      <c r="W966" s="301"/>
      <c r="X966" s="301"/>
      <c r="Y966" s="301"/>
      <c r="Z966" s="301"/>
      <c r="AA966" s="301"/>
      <c r="AB966" s="301"/>
      <c r="AC966" s="301"/>
      <c r="AD966" s="301"/>
      <c r="AE966" s="301"/>
      <c r="AF966" s="301"/>
      <c r="AG966" s="301"/>
      <c r="AH966" s="301"/>
      <c r="AI966" s="301"/>
      <c r="AJ966" s="301"/>
      <c r="AK966" s="301"/>
    </row>
    <row r="967" spans="1:37" ht="12.75" customHeight="1">
      <c r="A967" s="301"/>
      <c r="B967" s="301"/>
      <c r="C967" s="301"/>
      <c r="D967" s="301"/>
      <c r="E967" s="301"/>
      <c r="F967" s="426"/>
      <c r="G967" s="426"/>
      <c r="H967" s="301"/>
      <c r="I967" s="301"/>
      <c r="J967" s="301"/>
      <c r="K967" s="301"/>
      <c r="L967" s="301"/>
      <c r="M967" s="301"/>
      <c r="N967" s="301"/>
      <c r="O967" s="301"/>
      <c r="P967" s="301"/>
      <c r="Q967" s="301"/>
      <c r="R967" s="301"/>
      <c r="S967" s="301"/>
      <c r="T967" s="301"/>
      <c r="U967" s="301"/>
      <c r="V967" s="301"/>
      <c r="W967" s="301"/>
      <c r="X967" s="301"/>
      <c r="Y967" s="301"/>
      <c r="Z967" s="301"/>
      <c r="AA967" s="301"/>
      <c r="AB967" s="301"/>
      <c r="AC967" s="301"/>
      <c r="AD967" s="301"/>
      <c r="AE967" s="301"/>
      <c r="AF967" s="301"/>
      <c r="AG967" s="301"/>
      <c r="AH967" s="301"/>
      <c r="AI967" s="301"/>
      <c r="AJ967" s="301"/>
      <c r="AK967" s="301"/>
    </row>
    <row r="968" spans="1:37" ht="12.75" customHeight="1">
      <c r="A968" s="301"/>
      <c r="B968" s="301"/>
      <c r="C968" s="301"/>
      <c r="D968" s="301"/>
      <c r="E968" s="301"/>
      <c r="F968" s="426"/>
      <c r="G968" s="426"/>
      <c r="H968" s="301"/>
      <c r="I968" s="301"/>
      <c r="J968" s="301"/>
      <c r="K968" s="301"/>
      <c r="L968" s="301"/>
      <c r="M968" s="301"/>
      <c r="N968" s="301"/>
      <c r="O968" s="301"/>
      <c r="P968" s="301"/>
      <c r="Q968" s="301"/>
      <c r="R968" s="301"/>
      <c r="S968" s="301"/>
      <c r="T968" s="301"/>
      <c r="U968" s="301"/>
      <c r="V968" s="301"/>
      <c r="W968" s="301"/>
      <c r="X968" s="301"/>
      <c r="Y968" s="301"/>
      <c r="Z968" s="301"/>
      <c r="AA968" s="301"/>
      <c r="AB968" s="301"/>
      <c r="AC968" s="301"/>
      <c r="AD968" s="301"/>
      <c r="AE968" s="301"/>
      <c r="AF968" s="301"/>
      <c r="AG968" s="301"/>
      <c r="AH968" s="301"/>
      <c r="AI968" s="301"/>
      <c r="AJ968" s="301"/>
      <c r="AK968" s="301"/>
    </row>
    <row r="969" spans="1:37" ht="12.75" customHeight="1">
      <c r="A969" s="301"/>
      <c r="B969" s="301"/>
      <c r="C969" s="301"/>
      <c r="D969" s="301"/>
      <c r="E969" s="301"/>
      <c r="F969" s="426"/>
      <c r="G969" s="426"/>
      <c r="H969" s="301"/>
      <c r="I969" s="301"/>
      <c r="J969" s="301"/>
      <c r="K969" s="301"/>
      <c r="L969" s="301"/>
      <c r="M969" s="301"/>
      <c r="N969" s="301"/>
      <c r="O969" s="301"/>
      <c r="P969" s="301"/>
      <c r="Q969" s="301"/>
      <c r="R969" s="301"/>
      <c r="S969" s="301"/>
      <c r="T969" s="301"/>
      <c r="U969" s="301"/>
      <c r="V969" s="301"/>
      <c r="W969" s="301"/>
      <c r="X969" s="301"/>
      <c r="Y969" s="301"/>
      <c r="Z969" s="301"/>
      <c r="AA969" s="301"/>
      <c r="AB969" s="301"/>
      <c r="AC969" s="301"/>
      <c r="AD969" s="301"/>
      <c r="AE969" s="301"/>
      <c r="AF969" s="301"/>
      <c r="AG969" s="301"/>
      <c r="AH969" s="301"/>
      <c r="AI969" s="301"/>
      <c r="AJ969" s="301"/>
      <c r="AK969" s="301"/>
    </row>
    <row r="970" spans="1:37" ht="12.75" customHeight="1">
      <c r="A970" s="301"/>
      <c r="B970" s="301"/>
      <c r="C970" s="301"/>
      <c r="D970" s="301"/>
      <c r="E970" s="301"/>
      <c r="F970" s="426"/>
      <c r="G970" s="426"/>
      <c r="H970" s="301"/>
      <c r="I970" s="301"/>
      <c r="J970" s="301"/>
      <c r="K970" s="301"/>
      <c r="L970" s="301"/>
      <c r="M970" s="301"/>
      <c r="N970" s="301"/>
      <c r="O970" s="301"/>
      <c r="P970" s="301"/>
      <c r="Q970" s="301"/>
      <c r="R970" s="301"/>
      <c r="S970" s="301"/>
      <c r="T970" s="301"/>
      <c r="U970" s="301"/>
      <c r="V970" s="301"/>
      <c r="W970" s="301"/>
      <c r="X970" s="301"/>
      <c r="Y970" s="301"/>
      <c r="Z970" s="301"/>
      <c r="AA970" s="301"/>
      <c r="AB970" s="301"/>
      <c r="AC970" s="301"/>
      <c r="AD970" s="301"/>
      <c r="AE970" s="301"/>
      <c r="AF970" s="301"/>
      <c r="AG970" s="301"/>
      <c r="AH970" s="301"/>
      <c r="AI970" s="301"/>
      <c r="AJ970" s="301"/>
      <c r="AK970" s="301"/>
    </row>
    <row r="971" spans="1:37" ht="12.75" customHeight="1">
      <c r="A971" s="301"/>
      <c r="B971" s="301"/>
      <c r="C971" s="301"/>
      <c r="D971" s="301"/>
      <c r="E971" s="301"/>
      <c r="F971" s="426"/>
      <c r="G971" s="426"/>
      <c r="H971" s="301"/>
      <c r="I971" s="301"/>
      <c r="J971" s="301"/>
      <c r="K971" s="301"/>
      <c r="L971" s="301"/>
      <c r="M971" s="301"/>
      <c r="N971" s="301"/>
      <c r="O971" s="301"/>
      <c r="P971" s="301"/>
      <c r="Q971" s="301"/>
      <c r="R971" s="301"/>
      <c r="S971" s="301"/>
      <c r="T971" s="301"/>
      <c r="U971" s="301"/>
      <c r="V971" s="301"/>
      <c r="W971" s="301"/>
      <c r="X971" s="301"/>
      <c r="Y971" s="301"/>
      <c r="Z971" s="301"/>
      <c r="AA971" s="301"/>
      <c r="AB971" s="301"/>
      <c r="AC971" s="301"/>
      <c r="AD971" s="301"/>
      <c r="AE971" s="301"/>
      <c r="AF971" s="301"/>
      <c r="AG971" s="301"/>
      <c r="AH971" s="301"/>
      <c r="AI971" s="301"/>
      <c r="AJ971" s="301"/>
      <c r="AK971" s="301"/>
    </row>
    <row r="972" spans="1:37" ht="12.75" customHeight="1">
      <c r="A972" s="301"/>
      <c r="B972" s="301"/>
      <c r="C972" s="301"/>
      <c r="D972" s="301"/>
      <c r="E972" s="301"/>
      <c r="F972" s="426"/>
      <c r="G972" s="426"/>
      <c r="H972" s="301"/>
      <c r="I972" s="301"/>
      <c r="J972" s="301"/>
      <c r="K972" s="301"/>
      <c r="L972" s="301"/>
      <c r="M972" s="301"/>
      <c r="N972" s="301"/>
      <c r="O972" s="301"/>
      <c r="P972" s="301"/>
      <c r="Q972" s="301"/>
      <c r="R972" s="301"/>
      <c r="S972" s="301"/>
      <c r="T972" s="301"/>
      <c r="U972" s="301"/>
      <c r="V972" s="301"/>
      <c r="W972" s="301"/>
      <c r="X972" s="301"/>
      <c r="Y972" s="301"/>
      <c r="Z972" s="301"/>
      <c r="AA972" s="301"/>
      <c r="AB972" s="301"/>
      <c r="AC972" s="301"/>
      <c r="AD972" s="301"/>
      <c r="AE972" s="301"/>
      <c r="AF972" s="301"/>
      <c r="AG972" s="301"/>
      <c r="AH972" s="301"/>
      <c r="AI972" s="301"/>
      <c r="AJ972" s="301"/>
      <c r="AK972" s="301"/>
    </row>
    <row r="973" spans="1:37" ht="12.75" customHeight="1">
      <c r="A973" s="301"/>
      <c r="B973" s="301"/>
      <c r="C973" s="301"/>
      <c r="D973" s="301"/>
      <c r="E973" s="301"/>
      <c r="F973" s="426"/>
      <c r="G973" s="426"/>
      <c r="H973" s="301"/>
      <c r="I973" s="301"/>
      <c r="J973" s="301"/>
      <c r="K973" s="301"/>
      <c r="L973" s="301"/>
      <c r="M973" s="301"/>
      <c r="N973" s="301"/>
      <c r="O973" s="301"/>
      <c r="P973" s="301"/>
      <c r="Q973" s="301"/>
      <c r="R973" s="301"/>
      <c r="S973" s="301"/>
      <c r="T973" s="301"/>
      <c r="U973" s="301"/>
      <c r="V973" s="301"/>
      <c r="W973" s="301"/>
      <c r="X973" s="301"/>
      <c r="Y973" s="301"/>
      <c r="Z973" s="301"/>
      <c r="AA973" s="301"/>
      <c r="AB973" s="301"/>
      <c r="AC973" s="301"/>
      <c r="AD973" s="301"/>
      <c r="AE973" s="301"/>
      <c r="AF973" s="301"/>
      <c r="AG973" s="301"/>
      <c r="AH973" s="301"/>
      <c r="AI973" s="301"/>
      <c r="AJ973" s="301"/>
      <c r="AK973" s="301"/>
    </row>
    <row r="974" spans="1:37" ht="12.75" customHeight="1">
      <c r="A974" s="301"/>
      <c r="B974" s="301"/>
      <c r="C974" s="301"/>
      <c r="D974" s="301"/>
      <c r="E974" s="301"/>
      <c r="F974" s="426"/>
      <c r="G974" s="426"/>
      <c r="H974" s="301"/>
      <c r="I974" s="301"/>
      <c r="J974" s="301"/>
      <c r="K974" s="301"/>
      <c r="L974" s="301"/>
      <c r="M974" s="301"/>
      <c r="N974" s="301"/>
      <c r="O974" s="301"/>
      <c r="P974" s="301"/>
      <c r="Q974" s="301"/>
      <c r="R974" s="301"/>
      <c r="S974" s="301"/>
      <c r="T974" s="301"/>
      <c r="U974" s="301"/>
      <c r="V974" s="301"/>
      <c r="W974" s="301"/>
      <c r="X974" s="301"/>
      <c r="Y974" s="301"/>
      <c r="Z974" s="301"/>
      <c r="AA974" s="301"/>
      <c r="AB974" s="301"/>
      <c r="AC974" s="301"/>
      <c r="AD974" s="301"/>
      <c r="AE974" s="301"/>
      <c r="AF974" s="301"/>
      <c r="AG974" s="301"/>
      <c r="AH974" s="301"/>
      <c r="AI974" s="301"/>
      <c r="AJ974" s="301"/>
      <c r="AK974" s="301"/>
    </row>
    <row r="975" spans="1:37" ht="12.75" customHeight="1">
      <c r="A975" s="301"/>
      <c r="B975" s="301"/>
      <c r="C975" s="301"/>
      <c r="D975" s="301"/>
      <c r="E975" s="301"/>
      <c r="F975" s="426"/>
      <c r="G975" s="426"/>
      <c r="H975" s="301"/>
      <c r="I975" s="301"/>
      <c r="J975" s="301"/>
      <c r="K975" s="301"/>
      <c r="L975" s="301"/>
      <c r="M975" s="301"/>
      <c r="N975" s="301"/>
      <c r="O975" s="301"/>
      <c r="P975" s="301"/>
      <c r="Q975" s="301"/>
      <c r="R975" s="301"/>
      <c r="S975" s="301"/>
      <c r="T975" s="301"/>
      <c r="U975" s="301"/>
      <c r="V975" s="301"/>
      <c r="W975" s="301"/>
      <c r="X975" s="301"/>
      <c r="Y975" s="301"/>
      <c r="Z975" s="301"/>
      <c r="AA975" s="301"/>
      <c r="AB975" s="301"/>
      <c r="AC975" s="301"/>
      <c r="AD975" s="301"/>
      <c r="AE975" s="301"/>
      <c r="AF975" s="301"/>
      <c r="AG975" s="301"/>
      <c r="AH975" s="301"/>
      <c r="AI975" s="301"/>
      <c r="AJ975" s="301"/>
      <c r="AK975" s="301"/>
    </row>
    <row r="976" spans="1:37" ht="12.75" customHeight="1">
      <c r="A976" s="301"/>
      <c r="B976" s="301"/>
      <c r="C976" s="301"/>
      <c r="D976" s="301"/>
      <c r="E976" s="301"/>
      <c r="F976" s="426"/>
      <c r="G976" s="426"/>
      <c r="H976" s="301"/>
      <c r="I976" s="301"/>
      <c r="J976" s="301"/>
      <c r="K976" s="301"/>
      <c r="L976" s="301"/>
      <c r="M976" s="301"/>
      <c r="N976" s="301"/>
      <c r="O976" s="301"/>
      <c r="P976" s="301"/>
      <c r="Q976" s="301"/>
      <c r="R976" s="301"/>
      <c r="S976" s="301"/>
      <c r="T976" s="301"/>
      <c r="U976" s="301"/>
      <c r="V976" s="301"/>
      <c r="W976" s="301"/>
      <c r="X976" s="301"/>
      <c r="Y976" s="301"/>
      <c r="Z976" s="301"/>
      <c r="AA976" s="301"/>
      <c r="AB976" s="301"/>
      <c r="AC976" s="301"/>
      <c r="AD976" s="301"/>
      <c r="AE976" s="301"/>
      <c r="AF976" s="301"/>
      <c r="AG976" s="301"/>
      <c r="AH976" s="301"/>
      <c r="AI976" s="301"/>
      <c r="AJ976" s="301"/>
      <c r="AK976" s="301"/>
    </row>
    <row r="977" spans="1:37" ht="12.75" customHeight="1">
      <c r="A977" s="301"/>
      <c r="B977" s="301"/>
      <c r="C977" s="301"/>
      <c r="D977" s="301"/>
      <c r="E977" s="301"/>
      <c r="F977" s="426"/>
      <c r="G977" s="426"/>
      <c r="H977" s="301"/>
      <c r="I977" s="301"/>
      <c r="J977" s="301"/>
      <c r="K977" s="301"/>
      <c r="L977" s="301"/>
      <c r="M977" s="301"/>
      <c r="N977" s="301"/>
      <c r="O977" s="301"/>
      <c r="P977" s="301"/>
      <c r="Q977" s="301"/>
      <c r="R977" s="301"/>
      <c r="S977" s="301"/>
      <c r="T977" s="301"/>
      <c r="U977" s="301"/>
      <c r="V977" s="301"/>
      <c r="W977" s="301"/>
      <c r="X977" s="301"/>
      <c r="Y977" s="301"/>
      <c r="Z977" s="301"/>
      <c r="AA977" s="301"/>
      <c r="AB977" s="301"/>
      <c r="AC977" s="301"/>
      <c r="AD977" s="301"/>
      <c r="AE977" s="301"/>
      <c r="AF977" s="301"/>
      <c r="AG977" s="301"/>
      <c r="AH977" s="301"/>
      <c r="AI977" s="301"/>
      <c r="AJ977" s="301"/>
      <c r="AK977" s="301"/>
    </row>
    <row r="978" spans="1:37" ht="12.75" customHeight="1">
      <c r="A978" s="301"/>
      <c r="B978" s="301"/>
      <c r="C978" s="301"/>
      <c r="D978" s="301"/>
      <c r="E978" s="301"/>
      <c r="F978" s="426"/>
      <c r="G978" s="426"/>
      <c r="H978" s="301"/>
      <c r="I978" s="301"/>
      <c r="J978" s="301"/>
      <c r="K978" s="301"/>
      <c r="L978" s="301"/>
      <c r="M978" s="301"/>
      <c r="N978" s="301"/>
      <c r="O978" s="301"/>
      <c r="P978" s="301"/>
      <c r="Q978" s="301"/>
      <c r="R978" s="301"/>
      <c r="S978" s="301"/>
      <c r="T978" s="301"/>
      <c r="U978" s="301"/>
      <c r="V978" s="301"/>
      <c r="W978" s="301"/>
      <c r="X978" s="301"/>
      <c r="Y978" s="301"/>
      <c r="Z978" s="301"/>
      <c r="AA978" s="301"/>
      <c r="AB978" s="301"/>
      <c r="AC978" s="301"/>
      <c r="AD978" s="301"/>
      <c r="AE978" s="301"/>
      <c r="AF978" s="301"/>
      <c r="AG978" s="301"/>
      <c r="AH978" s="301"/>
      <c r="AI978" s="301"/>
      <c r="AJ978" s="301"/>
      <c r="AK978" s="301"/>
    </row>
    <row r="979" spans="1:37" ht="12.75" customHeight="1">
      <c r="A979" s="301"/>
      <c r="B979" s="301"/>
      <c r="C979" s="301"/>
      <c r="D979" s="301"/>
      <c r="E979" s="301"/>
      <c r="F979" s="426"/>
      <c r="G979" s="426"/>
      <c r="H979" s="301"/>
      <c r="I979" s="301"/>
      <c r="J979" s="301"/>
      <c r="K979" s="301"/>
      <c r="L979" s="301"/>
      <c r="M979" s="301"/>
      <c r="N979" s="301"/>
      <c r="O979" s="301"/>
      <c r="P979" s="301"/>
      <c r="Q979" s="301"/>
      <c r="R979" s="301"/>
      <c r="S979" s="301"/>
      <c r="T979" s="301"/>
      <c r="U979" s="301"/>
      <c r="V979" s="301"/>
      <c r="W979" s="301"/>
      <c r="X979" s="301"/>
      <c r="Y979" s="301"/>
      <c r="Z979" s="301"/>
      <c r="AA979" s="301"/>
      <c r="AB979" s="301"/>
      <c r="AC979" s="301"/>
      <c r="AD979" s="301"/>
      <c r="AE979" s="301"/>
      <c r="AF979" s="301"/>
      <c r="AG979" s="301"/>
      <c r="AH979" s="301"/>
      <c r="AI979" s="301"/>
      <c r="AJ979" s="301"/>
      <c r="AK979" s="301"/>
    </row>
    <row r="980" spans="1:37" ht="12.75" customHeight="1">
      <c r="A980" s="301"/>
      <c r="B980" s="301"/>
      <c r="C980" s="301"/>
      <c r="D980" s="301"/>
      <c r="E980" s="301"/>
      <c r="F980" s="426"/>
      <c r="G980" s="426"/>
      <c r="H980" s="301"/>
      <c r="I980" s="301"/>
      <c r="J980" s="301"/>
      <c r="K980" s="301"/>
      <c r="L980" s="301"/>
      <c r="M980" s="301"/>
      <c r="N980" s="301"/>
      <c r="O980" s="301"/>
      <c r="P980" s="301"/>
      <c r="Q980" s="301"/>
      <c r="R980" s="301"/>
      <c r="S980" s="301"/>
      <c r="T980" s="301"/>
      <c r="U980" s="301"/>
      <c r="V980" s="301"/>
      <c r="W980" s="301"/>
      <c r="X980" s="301"/>
      <c r="Y980" s="301"/>
      <c r="Z980" s="301"/>
      <c r="AA980" s="301"/>
      <c r="AB980" s="301"/>
      <c r="AC980" s="301"/>
      <c r="AD980" s="301"/>
      <c r="AE980" s="301"/>
      <c r="AF980" s="301"/>
      <c r="AG980" s="301"/>
      <c r="AH980" s="301"/>
      <c r="AI980" s="301"/>
      <c r="AJ980" s="301"/>
      <c r="AK980" s="301"/>
    </row>
    <row r="981" spans="1:37" ht="12.75" customHeight="1">
      <c r="A981" s="301"/>
      <c r="B981" s="301"/>
      <c r="C981" s="301"/>
      <c r="D981" s="301"/>
      <c r="E981" s="301"/>
      <c r="F981" s="426"/>
      <c r="G981" s="426"/>
      <c r="H981" s="301"/>
      <c r="I981" s="301"/>
      <c r="J981" s="301"/>
      <c r="K981" s="301"/>
      <c r="L981" s="301"/>
      <c r="M981" s="301"/>
      <c r="N981" s="301"/>
      <c r="O981" s="301"/>
      <c r="P981" s="301"/>
      <c r="Q981" s="301"/>
      <c r="R981" s="301"/>
      <c r="S981" s="301"/>
      <c r="T981" s="301"/>
      <c r="U981" s="301"/>
      <c r="V981" s="301"/>
      <c r="W981" s="301"/>
      <c r="X981" s="301"/>
      <c r="Y981" s="301"/>
      <c r="Z981" s="301"/>
      <c r="AA981" s="301"/>
      <c r="AB981" s="301"/>
      <c r="AC981" s="301"/>
      <c r="AD981" s="301"/>
      <c r="AE981" s="301"/>
      <c r="AF981" s="301"/>
      <c r="AG981" s="301"/>
      <c r="AH981" s="301"/>
      <c r="AI981" s="301"/>
      <c r="AJ981" s="301"/>
      <c r="AK981" s="301"/>
    </row>
    <row r="982" spans="1:37" ht="12.75" customHeight="1">
      <c r="A982" s="301"/>
      <c r="B982" s="301"/>
      <c r="C982" s="301"/>
      <c r="D982" s="301"/>
      <c r="E982" s="301"/>
      <c r="F982" s="426"/>
      <c r="G982" s="426"/>
      <c r="H982" s="301"/>
      <c r="I982" s="301"/>
      <c r="J982" s="301"/>
      <c r="K982" s="301"/>
      <c r="L982" s="301"/>
      <c r="M982" s="301"/>
      <c r="N982" s="301"/>
      <c r="O982" s="301"/>
      <c r="P982" s="301"/>
      <c r="Q982" s="301"/>
      <c r="R982" s="301"/>
      <c r="S982" s="301"/>
      <c r="T982" s="301"/>
      <c r="U982" s="301"/>
      <c r="V982" s="301"/>
      <c r="W982" s="301"/>
      <c r="X982" s="301"/>
      <c r="Y982" s="301"/>
      <c r="Z982" s="301"/>
      <c r="AA982" s="301"/>
      <c r="AB982" s="301"/>
      <c r="AC982" s="301"/>
      <c r="AD982" s="301"/>
      <c r="AE982" s="301"/>
      <c r="AF982" s="301"/>
      <c r="AG982" s="301"/>
      <c r="AH982" s="301"/>
      <c r="AI982" s="301"/>
      <c r="AJ982" s="301"/>
      <c r="AK982" s="301"/>
    </row>
    <row r="983" spans="1:37" ht="12.75" customHeight="1">
      <c r="A983" s="301"/>
      <c r="B983" s="301"/>
      <c r="C983" s="301"/>
      <c r="D983" s="301"/>
      <c r="E983" s="301"/>
      <c r="F983" s="426"/>
      <c r="G983" s="426"/>
      <c r="H983" s="301"/>
      <c r="I983" s="301"/>
      <c r="J983" s="301"/>
      <c r="K983" s="301"/>
      <c r="L983" s="301"/>
      <c r="M983" s="301"/>
      <c r="N983" s="301"/>
      <c r="O983" s="301"/>
      <c r="P983" s="301"/>
      <c r="Q983" s="301"/>
      <c r="R983" s="301"/>
      <c r="S983" s="301"/>
      <c r="T983" s="301"/>
      <c r="U983" s="301"/>
      <c r="V983" s="301"/>
      <c r="W983" s="301"/>
      <c r="X983" s="301"/>
      <c r="Y983" s="301"/>
      <c r="Z983" s="301"/>
      <c r="AA983" s="301"/>
      <c r="AB983" s="301"/>
      <c r="AC983" s="301"/>
      <c r="AD983" s="301"/>
      <c r="AE983" s="301"/>
      <c r="AF983" s="301"/>
      <c r="AG983" s="301"/>
      <c r="AH983" s="301"/>
      <c r="AI983" s="301"/>
      <c r="AJ983" s="301"/>
      <c r="AK983" s="301"/>
    </row>
    <row r="984" spans="1:37" ht="12.75" customHeight="1">
      <c r="A984" s="301"/>
      <c r="B984" s="301"/>
      <c r="C984" s="301"/>
      <c r="D984" s="301"/>
      <c r="E984" s="301"/>
      <c r="F984" s="426"/>
      <c r="G984" s="426"/>
      <c r="H984" s="301"/>
      <c r="I984" s="301"/>
      <c r="J984" s="301"/>
      <c r="K984" s="301"/>
      <c r="L984" s="301"/>
      <c r="M984" s="301"/>
      <c r="N984" s="301"/>
      <c r="O984" s="301"/>
      <c r="P984" s="301"/>
      <c r="Q984" s="301"/>
      <c r="R984" s="301"/>
      <c r="S984" s="301"/>
      <c r="T984" s="301"/>
      <c r="U984" s="301"/>
      <c r="V984" s="301"/>
      <c r="W984" s="301"/>
      <c r="X984" s="301"/>
      <c r="Y984" s="301"/>
      <c r="Z984" s="301"/>
      <c r="AA984" s="301"/>
      <c r="AB984" s="301"/>
      <c r="AC984" s="301"/>
      <c r="AD984" s="301"/>
      <c r="AE984" s="301"/>
      <c r="AF984" s="301"/>
      <c r="AG984" s="301"/>
      <c r="AH984" s="301"/>
      <c r="AI984" s="301"/>
      <c r="AJ984" s="301"/>
      <c r="AK984" s="301"/>
    </row>
    <row r="985" spans="1:37" ht="12.75" customHeight="1">
      <c r="A985" s="301"/>
      <c r="B985" s="301"/>
      <c r="C985" s="301"/>
      <c r="D985" s="301"/>
      <c r="E985" s="301"/>
      <c r="F985" s="426"/>
      <c r="G985" s="426"/>
      <c r="H985" s="301"/>
      <c r="I985" s="301"/>
      <c r="J985" s="301"/>
      <c r="K985" s="301"/>
      <c r="L985" s="301"/>
      <c r="M985" s="301"/>
      <c r="N985" s="301"/>
      <c r="O985" s="301"/>
      <c r="P985" s="301"/>
      <c r="Q985" s="301"/>
      <c r="R985" s="301"/>
      <c r="S985" s="301"/>
      <c r="T985" s="301"/>
      <c r="U985" s="301"/>
      <c r="V985" s="301"/>
      <c r="W985" s="301"/>
      <c r="X985" s="301"/>
      <c r="Y985" s="301"/>
      <c r="Z985" s="301"/>
      <c r="AA985" s="301"/>
      <c r="AB985" s="301"/>
      <c r="AC985" s="301"/>
      <c r="AD985" s="301"/>
      <c r="AE985" s="301"/>
      <c r="AF985" s="301"/>
      <c r="AG985" s="301"/>
      <c r="AH985" s="301"/>
      <c r="AI985" s="301"/>
      <c r="AJ985" s="301"/>
      <c r="AK985" s="301"/>
    </row>
    <row r="986" spans="1:37" ht="12.75" customHeight="1">
      <c r="A986" s="301"/>
      <c r="B986" s="301"/>
      <c r="C986" s="301"/>
      <c r="D986" s="301"/>
      <c r="E986" s="301"/>
      <c r="F986" s="426"/>
      <c r="G986" s="426"/>
      <c r="H986" s="301"/>
      <c r="I986" s="301"/>
      <c r="J986" s="301"/>
      <c r="K986" s="301"/>
      <c r="L986" s="301"/>
      <c r="M986" s="301"/>
      <c r="N986" s="301"/>
      <c r="O986" s="301"/>
      <c r="P986" s="301"/>
      <c r="Q986" s="301"/>
      <c r="R986" s="301"/>
      <c r="S986" s="301"/>
      <c r="T986" s="301"/>
      <c r="U986" s="301"/>
      <c r="V986" s="301"/>
      <c r="W986" s="301"/>
      <c r="X986" s="301"/>
      <c r="Y986" s="301"/>
      <c r="Z986" s="301"/>
      <c r="AA986" s="301"/>
      <c r="AB986" s="301"/>
      <c r="AC986" s="301"/>
      <c r="AD986" s="301"/>
      <c r="AE986" s="301"/>
      <c r="AF986" s="301"/>
      <c r="AG986" s="301"/>
      <c r="AH986" s="301"/>
      <c r="AI986" s="301"/>
      <c r="AJ986" s="301"/>
      <c r="AK986" s="301"/>
    </row>
    <row r="987" spans="1:37" ht="12.75" customHeight="1">
      <c r="A987" s="301"/>
      <c r="B987" s="301"/>
      <c r="C987" s="301"/>
      <c r="D987" s="301"/>
      <c r="E987" s="301"/>
      <c r="F987" s="426"/>
      <c r="G987" s="426"/>
      <c r="H987" s="301"/>
      <c r="I987" s="301"/>
      <c r="J987" s="301"/>
      <c r="K987" s="301"/>
      <c r="L987" s="301"/>
      <c r="M987" s="301"/>
      <c r="N987" s="301"/>
      <c r="O987" s="301"/>
      <c r="P987" s="301"/>
      <c r="Q987" s="301"/>
      <c r="R987" s="301"/>
      <c r="S987" s="301"/>
      <c r="T987" s="301"/>
      <c r="U987" s="301"/>
      <c r="V987" s="301"/>
      <c r="W987" s="301"/>
      <c r="X987" s="301"/>
      <c r="Y987" s="301"/>
      <c r="Z987" s="301"/>
      <c r="AA987" s="301"/>
      <c r="AB987" s="301"/>
      <c r="AC987" s="301"/>
      <c r="AD987" s="301"/>
      <c r="AE987" s="301"/>
      <c r="AF987" s="301"/>
      <c r="AG987" s="301"/>
      <c r="AH987" s="301"/>
      <c r="AI987" s="301"/>
      <c r="AJ987" s="301"/>
      <c r="AK987" s="301"/>
    </row>
    <row r="988" spans="1:37" ht="12.75" customHeight="1">
      <c r="A988" s="301"/>
      <c r="B988" s="301"/>
      <c r="C988" s="301"/>
      <c r="D988" s="301"/>
      <c r="E988" s="301"/>
      <c r="F988" s="426"/>
      <c r="G988" s="426"/>
      <c r="H988" s="301"/>
      <c r="I988" s="301"/>
      <c r="J988" s="301"/>
      <c r="K988" s="301"/>
      <c r="L988" s="301"/>
      <c r="M988" s="301"/>
      <c r="N988" s="301"/>
      <c r="O988" s="301"/>
      <c r="P988" s="301"/>
      <c r="Q988" s="301"/>
      <c r="R988" s="301"/>
      <c r="S988" s="301"/>
      <c r="T988" s="301"/>
      <c r="U988" s="301"/>
      <c r="V988" s="301"/>
      <c r="W988" s="301"/>
      <c r="X988" s="301"/>
      <c r="Y988" s="301"/>
      <c r="Z988" s="301"/>
      <c r="AA988" s="301"/>
      <c r="AB988" s="301"/>
      <c r="AC988" s="301"/>
      <c r="AD988" s="301"/>
      <c r="AE988" s="301"/>
      <c r="AF988" s="301"/>
      <c r="AG988" s="301"/>
      <c r="AH988" s="301"/>
      <c r="AI988" s="301"/>
      <c r="AJ988" s="301"/>
      <c r="AK988" s="301"/>
    </row>
    <row r="989" spans="1:37" ht="12.75" customHeight="1">
      <c r="A989" s="301"/>
      <c r="B989" s="301"/>
      <c r="C989" s="301"/>
      <c r="D989" s="301"/>
      <c r="E989" s="301"/>
      <c r="F989" s="426"/>
      <c r="G989" s="426"/>
      <c r="H989" s="301"/>
      <c r="I989" s="301"/>
      <c r="J989" s="301"/>
      <c r="K989" s="301"/>
      <c r="L989" s="301"/>
      <c r="M989" s="301"/>
      <c r="N989" s="301"/>
      <c r="O989" s="301"/>
      <c r="P989" s="301"/>
      <c r="Q989" s="301"/>
      <c r="R989" s="301"/>
      <c r="S989" s="301"/>
      <c r="T989" s="301"/>
      <c r="U989" s="301"/>
      <c r="V989" s="301"/>
      <c r="W989" s="301"/>
      <c r="X989" s="301"/>
      <c r="Y989" s="301"/>
      <c r="Z989" s="301"/>
      <c r="AA989" s="301"/>
      <c r="AB989" s="301"/>
      <c r="AC989" s="301"/>
      <c r="AD989" s="301"/>
      <c r="AE989" s="301"/>
      <c r="AF989" s="301"/>
      <c r="AG989" s="301"/>
      <c r="AH989" s="301"/>
      <c r="AI989" s="301"/>
      <c r="AJ989" s="301"/>
      <c r="AK989" s="301"/>
    </row>
    <row r="990" spans="1:37" ht="12.75" customHeight="1">
      <c r="A990" s="301"/>
      <c r="B990" s="301"/>
      <c r="C990" s="301"/>
      <c r="D990" s="301"/>
      <c r="E990" s="301"/>
      <c r="F990" s="426"/>
      <c r="G990" s="426"/>
      <c r="H990" s="301"/>
      <c r="I990" s="301"/>
      <c r="J990" s="301"/>
      <c r="K990" s="301"/>
      <c r="L990" s="301"/>
      <c r="M990" s="301"/>
      <c r="N990" s="301"/>
      <c r="O990" s="301"/>
      <c r="P990" s="301"/>
      <c r="Q990" s="301"/>
      <c r="R990" s="301"/>
      <c r="S990" s="301"/>
      <c r="T990" s="301"/>
      <c r="U990" s="301"/>
      <c r="V990" s="301"/>
      <c r="W990" s="301"/>
      <c r="X990" s="301"/>
      <c r="Y990" s="301"/>
      <c r="Z990" s="301"/>
      <c r="AA990" s="301"/>
      <c r="AB990" s="301"/>
      <c r="AC990" s="301"/>
      <c r="AD990" s="301"/>
      <c r="AE990" s="301"/>
      <c r="AF990" s="301"/>
      <c r="AG990" s="301"/>
      <c r="AH990" s="301"/>
      <c r="AI990" s="301"/>
      <c r="AJ990" s="301"/>
      <c r="AK990" s="301"/>
    </row>
    <row r="991" spans="1:37" ht="12.75" customHeight="1">
      <c r="A991" s="301"/>
      <c r="B991" s="301"/>
      <c r="C991" s="301"/>
      <c r="D991" s="301"/>
      <c r="E991" s="301"/>
      <c r="F991" s="426"/>
      <c r="G991" s="426"/>
      <c r="H991" s="301"/>
      <c r="I991" s="301"/>
      <c r="J991" s="301"/>
      <c r="K991" s="301"/>
      <c r="L991" s="301"/>
      <c r="M991" s="301"/>
      <c r="N991" s="301"/>
      <c r="O991" s="301"/>
      <c r="P991" s="301"/>
      <c r="Q991" s="301"/>
      <c r="R991" s="301"/>
      <c r="S991" s="301"/>
      <c r="T991" s="301"/>
      <c r="U991" s="301"/>
      <c r="V991" s="301"/>
      <c r="W991" s="301"/>
      <c r="X991" s="301"/>
      <c r="Y991" s="301"/>
      <c r="Z991" s="301"/>
      <c r="AA991" s="301"/>
      <c r="AB991" s="301"/>
      <c r="AC991" s="301"/>
      <c r="AD991" s="301"/>
      <c r="AE991" s="301"/>
      <c r="AF991" s="301"/>
      <c r="AG991" s="301"/>
      <c r="AH991" s="301"/>
      <c r="AI991" s="301"/>
      <c r="AJ991" s="301"/>
      <c r="AK991" s="301"/>
    </row>
    <row r="992" spans="1:37" ht="12.75" customHeight="1">
      <c r="A992" s="301"/>
      <c r="B992" s="301"/>
      <c r="C992" s="301"/>
      <c r="D992" s="301"/>
      <c r="E992" s="301"/>
      <c r="F992" s="426"/>
      <c r="G992" s="426"/>
      <c r="H992" s="301"/>
      <c r="I992" s="301"/>
      <c r="J992" s="301"/>
      <c r="K992" s="301"/>
      <c r="L992" s="301"/>
      <c r="M992" s="301"/>
      <c r="N992" s="301"/>
      <c r="O992" s="301"/>
      <c r="P992" s="301"/>
      <c r="Q992" s="301"/>
      <c r="R992" s="301"/>
      <c r="S992" s="301"/>
      <c r="T992" s="301"/>
      <c r="U992" s="301"/>
      <c r="V992" s="301"/>
      <c r="W992" s="301"/>
      <c r="X992" s="301"/>
      <c r="Y992" s="301"/>
      <c r="Z992" s="301"/>
      <c r="AA992" s="301"/>
      <c r="AB992" s="301"/>
      <c r="AC992" s="301"/>
      <c r="AD992" s="301"/>
      <c r="AE992" s="301"/>
      <c r="AF992" s="301"/>
      <c r="AG992" s="301"/>
      <c r="AH992" s="301"/>
      <c r="AI992" s="301"/>
      <c r="AJ992" s="301"/>
      <c r="AK992" s="301"/>
    </row>
    <row r="993" spans="1:37" ht="12.75" customHeight="1">
      <c r="A993" s="301"/>
      <c r="B993" s="301"/>
      <c r="C993" s="301"/>
      <c r="D993" s="301"/>
      <c r="E993" s="301"/>
      <c r="F993" s="426"/>
      <c r="G993" s="426"/>
      <c r="H993" s="301"/>
      <c r="I993" s="301"/>
      <c r="J993" s="301"/>
      <c r="K993" s="301"/>
      <c r="L993" s="301"/>
      <c r="M993" s="301"/>
      <c r="N993" s="301"/>
      <c r="O993" s="301"/>
      <c r="P993" s="301"/>
      <c r="Q993" s="301"/>
      <c r="R993" s="301"/>
      <c r="S993" s="301"/>
      <c r="T993" s="301"/>
      <c r="U993" s="301"/>
      <c r="V993" s="301"/>
      <c r="W993" s="301"/>
      <c r="X993" s="301"/>
      <c r="Y993" s="301"/>
      <c r="Z993" s="301"/>
      <c r="AA993" s="301"/>
      <c r="AB993" s="301"/>
      <c r="AC993" s="301"/>
      <c r="AD993" s="301"/>
      <c r="AE993" s="301"/>
      <c r="AF993" s="301"/>
      <c r="AG993" s="301"/>
      <c r="AH993" s="301"/>
      <c r="AI993" s="301"/>
      <c r="AJ993" s="301"/>
      <c r="AK993" s="301"/>
    </row>
    <row r="994" spans="1:37" ht="12.75" customHeight="1">
      <c r="A994" s="301"/>
      <c r="B994" s="301"/>
      <c r="C994" s="301"/>
      <c r="D994" s="301"/>
      <c r="E994" s="301"/>
      <c r="F994" s="426"/>
      <c r="G994" s="426"/>
      <c r="H994" s="301"/>
      <c r="I994" s="301"/>
      <c r="J994" s="301"/>
      <c r="K994" s="301"/>
      <c r="L994" s="301"/>
      <c r="M994" s="301"/>
      <c r="N994" s="301"/>
      <c r="O994" s="301"/>
      <c r="P994" s="301"/>
      <c r="Q994" s="301"/>
      <c r="R994" s="301"/>
      <c r="S994" s="301"/>
      <c r="T994" s="301"/>
      <c r="U994" s="301"/>
      <c r="V994" s="301"/>
      <c r="W994" s="301"/>
      <c r="X994" s="301"/>
      <c r="Y994" s="301"/>
      <c r="Z994" s="301"/>
      <c r="AA994" s="301"/>
      <c r="AB994" s="301"/>
      <c r="AC994" s="301"/>
      <c r="AD994" s="301"/>
      <c r="AE994" s="301"/>
      <c r="AF994" s="301"/>
      <c r="AG994" s="301"/>
      <c r="AH994" s="301"/>
      <c r="AI994" s="301"/>
      <c r="AJ994" s="301"/>
      <c r="AK994" s="301"/>
    </row>
    <row r="995" spans="1:37" ht="12.75" customHeight="1">
      <c r="A995" s="301"/>
      <c r="B995" s="301"/>
      <c r="C995" s="301"/>
      <c r="D995" s="301"/>
      <c r="E995" s="301"/>
      <c r="F995" s="426"/>
      <c r="G995" s="426"/>
      <c r="H995" s="301"/>
      <c r="I995" s="301"/>
      <c r="J995" s="301"/>
      <c r="K995" s="301"/>
      <c r="L995" s="301"/>
      <c r="M995" s="301"/>
      <c r="N995" s="301"/>
      <c r="O995" s="301"/>
      <c r="P995" s="301"/>
      <c r="Q995" s="301"/>
      <c r="R995" s="301"/>
      <c r="S995" s="301"/>
      <c r="T995" s="301"/>
      <c r="U995" s="301"/>
      <c r="V995" s="301"/>
      <c r="W995" s="301"/>
      <c r="X995" s="301"/>
      <c r="Y995" s="301"/>
      <c r="Z995" s="301"/>
      <c r="AA995" s="301"/>
      <c r="AB995" s="301"/>
      <c r="AC995" s="301"/>
      <c r="AD995" s="301"/>
      <c r="AE995" s="301"/>
      <c r="AF995" s="301"/>
      <c r="AG995" s="301"/>
      <c r="AH995" s="301"/>
      <c r="AI995" s="301"/>
      <c r="AJ995" s="301"/>
      <c r="AK995" s="301"/>
    </row>
    <row r="996" spans="1:37" ht="12.75" customHeight="1">
      <c r="A996" s="301"/>
      <c r="B996" s="301"/>
      <c r="C996" s="301"/>
      <c r="D996" s="301"/>
      <c r="E996" s="301"/>
      <c r="F996" s="426"/>
      <c r="G996" s="426"/>
      <c r="H996" s="301"/>
      <c r="I996" s="301"/>
      <c r="J996" s="301"/>
      <c r="K996" s="301"/>
      <c r="L996" s="301"/>
      <c r="M996" s="301"/>
      <c r="N996" s="301"/>
      <c r="O996" s="301"/>
      <c r="P996" s="301"/>
      <c r="Q996" s="301"/>
      <c r="R996" s="301"/>
      <c r="S996" s="301"/>
      <c r="T996" s="301"/>
      <c r="U996" s="301"/>
      <c r="V996" s="301"/>
      <c r="W996" s="301"/>
      <c r="X996" s="301"/>
      <c r="Y996" s="301"/>
      <c r="Z996" s="301"/>
      <c r="AA996" s="301"/>
      <c r="AB996" s="301"/>
      <c r="AC996" s="301"/>
      <c r="AD996" s="301"/>
      <c r="AE996" s="301"/>
      <c r="AF996" s="301"/>
      <c r="AG996" s="301"/>
      <c r="AH996" s="301"/>
      <c r="AI996" s="301"/>
      <c r="AJ996" s="301"/>
      <c r="AK996" s="301"/>
    </row>
    <row r="997" spans="1:37" ht="12.75" customHeight="1">
      <c r="A997" s="301"/>
      <c r="B997" s="301"/>
      <c r="C997" s="301"/>
      <c r="D997" s="301"/>
      <c r="E997" s="301"/>
      <c r="F997" s="426"/>
      <c r="G997" s="426"/>
      <c r="H997" s="301"/>
      <c r="I997" s="301"/>
      <c r="J997" s="301"/>
      <c r="K997" s="301"/>
      <c r="L997" s="301"/>
      <c r="M997" s="301"/>
      <c r="N997" s="301"/>
      <c r="O997" s="301"/>
      <c r="P997" s="301"/>
      <c r="Q997" s="301"/>
      <c r="R997" s="301"/>
      <c r="S997" s="301"/>
      <c r="T997" s="301"/>
      <c r="U997" s="301"/>
      <c r="V997" s="301"/>
      <c r="W997" s="301"/>
      <c r="X997" s="301"/>
      <c r="Y997" s="301"/>
      <c r="Z997" s="301"/>
      <c r="AA997" s="301"/>
      <c r="AB997" s="301"/>
      <c r="AC997" s="301"/>
      <c r="AD997" s="301"/>
      <c r="AE997" s="301"/>
      <c r="AF997" s="301"/>
      <c r="AG997" s="301"/>
      <c r="AH997" s="301"/>
      <c r="AI997" s="301"/>
      <c r="AJ997" s="301"/>
      <c r="AK997" s="301"/>
    </row>
    <row r="998" spans="1:37" ht="12.75" customHeight="1">
      <c r="A998" s="301"/>
      <c r="B998" s="301"/>
      <c r="C998" s="301"/>
      <c r="D998" s="301"/>
      <c r="E998" s="301"/>
      <c r="F998" s="426"/>
      <c r="G998" s="426"/>
      <c r="H998" s="301"/>
      <c r="I998" s="301"/>
      <c r="J998" s="301"/>
      <c r="K998" s="301"/>
      <c r="L998" s="301"/>
      <c r="M998" s="301"/>
      <c r="N998" s="301"/>
      <c r="O998" s="301"/>
      <c r="P998" s="301"/>
      <c r="Q998" s="301"/>
      <c r="R998" s="301"/>
      <c r="S998" s="301"/>
      <c r="T998" s="301"/>
      <c r="U998" s="301"/>
      <c r="V998" s="301"/>
      <c r="W998" s="301"/>
      <c r="X998" s="301"/>
      <c r="Y998" s="301"/>
      <c r="Z998" s="301"/>
      <c r="AA998" s="301"/>
      <c r="AB998" s="301"/>
      <c r="AC998" s="301"/>
      <c r="AD998" s="301"/>
      <c r="AE998" s="301"/>
      <c r="AF998" s="301"/>
      <c r="AG998" s="301"/>
      <c r="AH998" s="301"/>
      <c r="AI998" s="301"/>
      <c r="AJ998" s="301"/>
      <c r="AK998" s="301"/>
    </row>
    <row r="999" spans="1:37" ht="12.75" customHeight="1">
      <c r="A999" s="301"/>
      <c r="B999" s="301"/>
      <c r="C999" s="301"/>
      <c r="D999" s="301"/>
      <c r="E999" s="301"/>
      <c r="F999" s="426"/>
      <c r="G999" s="426"/>
      <c r="H999" s="301"/>
      <c r="I999" s="301"/>
      <c r="J999" s="301"/>
      <c r="K999" s="301"/>
      <c r="L999" s="301"/>
      <c r="M999" s="301"/>
      <c r="N999" s="301"/>
      <c r="O999" s="301"/>
      <c r="P999" s="301"/>
      <c r="Q999" s="301"/>
      <c r="R999" s="301"/>
      <c r="S999" s="301"/>
      <c r="T999" s="301"/>
      <c r="U999" s="301"/>
      <c r="V999" s="301"/>
      <c r="W999" s="301"/>
      <c r="X999" s="301"/>
      <c r="Y999" s="301"/>
      <c r="Z999" s="301"/>
      <c r="AA999" s="301"/>
      <c r="AB999" s="301"/>
      <c r="AC999" s="301"/>
      <c r="AD999" s="301"/>
      <c r="AE999" s="301"/>
      <c r="AF999" s="301"/>
      <c r="AG999" s="301"/>
      <c r="AH999" s="301"/>
      <c r="AI999" s="301"/>
      <c r="AJ999" s="301"/>
      <c r="AK999" s="301"/>
    </row>
    <row r="1000" spans="1:37" ht="12.75" customHeight="1">
      <c r="A1000" s="301"/>
      <c r="B1000" s="301"/>
      <c r="C1000" s="301"/>
      <c r="D1000" s="301"/>
      <c r="E1000" s="301"/>
      <c r="F1000" s="426"/>
      <c r="G1000" s="426"/>
      <c r="H1000" s="301"/>
      <c r="I1000" s="301"/>
      <c r="J1000" s="301"/>
      <c r="K1000" s="301"/>
      <c r="L1000" s="301"/>
      <c r="M1000" s="301"/>
      <c r="N1000" s="301"/>
      <c r="O1000" s="301"/>
      <c r="P1000" s="301"/>
      <c r="Q1000" s="301"/>
      <c r="R1000" s="301"/>
      <c r="S1000" s="301"/>
      <c r="T1000" s="301"/>
      <c r="U1000" s="301"/>
      <c r="V1000" s="301"/>
      <c r="W1000" s="301"/>
      <c r="X1000" s="301"/>
      <c r="Y1000" s="301"/>
      <c r="Z1000" s="301"/>
      <c r="AA1000" s="301"/>
      <c r="AB1000" s="301"/>
      <c r="AC1000" s="301"/>
      <c r="AD1000" s="301"/>
      <c r="AE1000" s="301"/>
      <c r="AF1000" s="301"/>
      <c r="AG1000" s="301"/>
      <c r="AH1000" s="301"/>
      <c r="AI1000" s="301"/>
      <c r="AJ1000" s="301"/>
      <c r="AK1000" s="301"/>
    </row>
  </sheetData>
  <autoFilter ref="A3:AI615" xr:uid="{00000000-0009-0000-0000-000015000000}">
    <filterColumn colId="2">
      <filters>
        <filter val="35"/>
      </filters>
    </filterColumn>
  </autoFilter>
  <phoneticPr fontId="12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/>
  <cols>
    <col min="1" max="1" width="6.375" customWidth="1"/>
    <col min="2" max="26" width="9" customWidth="1"/>
  </cols>
  <sheetData>
    <row r="1" spans="1:26" ht="14.25" customHeight="1">
      <c r="A1" s="1" t="s">
        <v>114</v>
      </c>
      <c r="B1" s="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>
      <c r="A2" s="34"/>
      <c r="B2" s="35" t="s">
        <v>1</v>
      </c>
      <c r="C2" s="36" t="s">
        <v>115</v>
      </c>
      <c r="D2" s="36" t="s">
        <v>116</v>
      </c>
      <c r="E2" s="37" t="s">
        <v>117</v>
      </c>
      <c r="F2" s="37" t="s">
        <v>118</v>
      </c>
      <c r="G2" s="37" t="s">
        <v>119</v>
      </c>
      <c r="H2" s="37" t="s">
        <v>120</v>
      </c>
      <c r="I2" s="37" t="s">
        <v>121</v>
      </c>
      <c r="J2" s="37" t="s">
        <v>122</v>
      </c>
      <c r="K2" s="37" t="s">
        <v>123</v>
      </c>
      <c r="L2" s="37" t="s">
        <v>124</v>
      </c>
      <c r="M2" s="37" t="s">
        <v>125</v>
      </c>
      <c r="N2" s="37" t="s">
        <v>126</v>
      </c>
      <c r="O2" s="37" t="s">
        <v>127</v>
      </c>
      <c r="P2" s="37" t="s">
        <v>128</v>
      </c>
      <c r="Q2" s="37" t="s">
        <v>129</v>
      </c>
      <c r="R2" s="37" t="s">
        <v>130</v>
      </c>
      <c r="S2" s="37" t="s">
        <v>131</v>
      </c>
      <c r="T2" s="37" t="s">
        <v>132</v>
      </c>
      <c r="U2" s="37" t="s">
        <v>133</v>
      </c>
      <c r="V2" s="37" t="s">
        <v>134</v>
      </c>
      <c r="W2" s="37" t="s">
        <v>135</v>
      </c>
      <c r="X2" s="37" t="s">
        <v>136</v>
      </c>
      <c r="Y2" s="38" t="s">
        <v>137</v>
      </c>
      <c r="Z2" s="39" t="s">
        <v>138</v>
      </c>
    </row>
    <row r="3" spans="1:26" ht="13.5" customHeight="1">
      <c r="A3" s="8">
        <v>1</v>
      </c>
      <c r="B3" s="9" t="s">
        <v>2</v>
      </c>
      <c r="C3" s="40">
        <v>36619</v>
      </c>
      <c r="D3" s="40">
        <v>36647</v>
      </c>
      <c r="E3" s="41">
        <v>36647</v>
      </c>
      <c r="F3" s="41">
        <v>36675</v>
      </c>
      <c r="G3" s="41">
        <v>36675</v>
      </c>
      <c r="H3" s="41">
        <v>36710</v>
      </c>
      <c r="I3" s="41">
        <v>36710</v>
      </c>
      <c r="J3" s="41">
        <v>36738</v>
      </c>
      <c r="K3" s="41">
        <v>36738</v>
      </c>
      <c r="L3" s="41">
        <v>36766</v>
      </c>
      <c r="M3" s="41">
        <v>36766</v>
      </c>
      <c r="N3" s="41">
        <v>36801</v>
      </c>
      <c r="O3" s="41">
        <v>36801</v>
      </c>
      <c r="P3" s="41">
        <v>36829</v>
      </c>
      <c r="Q3" s="41">
        <v>36829</v>
      </c>
      <c r="R3" s="41">
        <v>36857</v>
      </c>
      <c r="S3" s="41">
        <v>36857</v>
      </c>
      <c r="T3" s="41">
        <v>36885</v>
      </c>
      <c r="U3" s="41">
        <v>36885</v>
      </c>
      <c r="V3" s="41">
        <v>36920</v>
      </c>
      <c r="W3" s="41">
        <v>36920</v>
      </c>
      <c r="X3" s="41">
        <v>36948</v>
      </c>
      <c r="Y3" s="42">
        <v>36948</v>
      </c>
      <c r="Z3" s="43">
        <v>36983</v>
      </c>
    </row>
    <row r="4" spans="1:26" ht="13.5" customHeight="1">
      <c r="A4" s="11">
        <v>2</v>
      </c>
      <c r="B4" s="12" t="s">
        <v>4</v>
      </c>
      <c r="C4" s="44">
        <v>36619</v>
      </c>
      <c r="D4" s="44">
        <v>36647</v>
      </c>
      <c r="E4" s="45">
        <v>36647</v>
      </c>
      <c r="F4" s="46">
        <v>36676</v>
      </c>
      <c r="G4" s="46">
        <v>36676</v>
      </c>
      <c r="H4" s="45">
        <v>36710</v>
      </c>
      <c r="I4" s="45">
        <v>36710</v>
      </c>
      <c r="J4" s="47">
        <v>36730</v>
      </c>
      <c r="K4" s="45">
        <v>36738</v>
      </c>
      <c r="L4" s="47">
        <v>36758</v>
      </c>
      <c r="M4" s="45">
        <v>36766</v>
      </c>
      <c r="N4" s="45">
        <v>36801</v>
      </c>
      <c r="O4" s="45">
        <v>36801</v>
      </c>
      <c r="P4" s="45">
        <v>36829</v>
      </c>
      <c r="Q4" s="45">
        <v>36829</v>
      </c>
      <c r="R4" s="45">
        <v>36857</v>
      </c>
      <c r="S4" s="45">
        <v>36857</v>
      </c>
      <c r="T4" s="45">
        <v>36885</v>
      </c>
      <c r="U4" s="45">
        <v>36885</v>
      </c>
      <c r="V4" s="45">
        <v>36920</v>
      </c>
      <c r="W4" s="45">
        <v>36920</v>
      </c>
      <c r="X4" s="45">
        <v>36948</v>
      </c>
      <c r="Y4" s="48">
        <v>36948</v>
      </c>
      <c r="Z4" s="49">
        <v>36983</v>
      </c>
    </row>
    <row r="5" spans="1:26" ht="13.5" customHeight="1">
      <c r="A5" s="11">
        <v>3</v>
      </c>
      <c r="B5" s="12" t="s">
        <v>6</v>
      </c>
      <c r="C5" s="50" t="s">
        <v>139</v>
      </c>
      <c r="D5" s="50" t="s">
        <v>140</v>
      </c>
      <c r="E5" s="51" t="s">
        <v>140</v>
      </c>
      <c r="F5" s="51" t="s">
        <v>141</v>
      </c>
      <c r="G5" s="51" t="s">
        <v>141</v>
      </c>
      <c r="H5" s="51" t="s">
        <v>142</v>
      </c>
      <c r="I5" s="51" t="s">
        <v>142</v>
      </c>
      <c r="J5" s="51" t="s">
        <v>143</v>
      </c>
      <c r="K5" s="51" t="s">
        <v>143</v>
      </c>
      <c r="L5" s="51" t="s">
        <v>144</v>
      </c>
      <c r="M5" s="51" t="s">
        <v>144</v>
      </c>
      <c r="N5" s="51" t="s">
        <v>145</v>
      </c>
      <c r="O5" s="51" t="s">
        <v>145</v>
      </c>
      <c r="P5" s="51" t="s">
        <v>146</v>
      </c>
      <c r="Q5" s="51" t="s">
        <v>146</v>
      </c>
      <c r="R5" s="51" t="s">
        <v>147</v>
      </c>
      <c r="S5" s="51" t="s">
        <v>147</v>
      </c>
      <c r="T5" s="51" t="s">
        <v>148</v>
      </c>
      <c r="U5" s="45" t="s">
        <v>148</v>
      </c>
      <c r="V5" s="45" t="s">
        <v>149</v>
      </c>
      <c r="W5" s="45" t="s">
        <v>149</v>
      </c>
      <c r="X5" s="45" t="s">
        <v>150</v>
      </c>
      <c r="Y5" s="48" t="s">
        <v>150</v>
      </c>
      <c r="Z5" s="49" t="s">
        <v>151</v>
      </c>
    </row>
    <row r="6" spans="1:26" ht="13.5" customHeight="1">
      <c r="A6" s="11">
        <v>4</v>
      </c>
      <c r="B6" s="12" t="s">
        <v>7</v>
      </c>
      <c r="C6" s="50" t="s">
        <v>139</v>
      </c>
      <c r="D6" s="50" t="s">
        <v>140</v>
      </c>
      <c r="E6" s="51" t="s">
        <v>140</v>
      </c>
      <c r="F6" s="51" t="s">
        <v>141</v>
      </c>
      <c r="G6" s="51" t="s">
        <v>141</v>
      </c>
      <c r="H6" s="51" t="s">
        <v>142</v>
      </c>
      <c r="I6" s="51" t="s">
        <v>142</v>
      </c>
      <c r="J6" s="51" t="s">
        <v>143</v>
      </c>
      <c r="K6" s="51" t="s">
        <v>143</v>
      </c>
      <c r="L6" s="51" t="s">
        <v>144</v>
      </c>
      <c r="M6" s="51" t="s">
        <v>144</v>
      </c>
      <c r="N6" s="51" t="s">
        <v>145</v>
      </c>
      <c r="O6" s="51" t="s">
        <v>145</v>
      </c>
      <c r="P6" s="51" t="s">
        <v>146</v>
      </c>
      <c r="Q6" s="51" t="s">
        <v>146</v>
      </c>
      <c r="R6" s="51" t="s">
        <v>147</v>
      </c>
      <c r="S6" s="51" t="s">
        <v>147</v>
      </c>
      <c r="T6" s="51" t="s">
        <v>148</v>
      </c>
      <c r="U6" s="45" t="s">
        <v>148</v>
      </c>
      <c r="V6" s="45" t="s">
        <v>149</v>
      </c>
      <c r="W6" s="45" t="s">
        <v>149</v>
      </c>
      <c r="X6" s="45" t="s">
        <v>150</v>
      </c>
      <c r="Y6" s="48" t="s">
        <v>150</v>
      </c>
      <c r="Z6" s="49" t="s">
        <v>151</v>
      </c>
    </row>
    <row r="7" spans="1:26" ht="13.5" customHeight="1">
      <c r="A7" s="11">
        <v>5</v>
      </c>
      <c r="B7" s="12" t="s">
        <v>9</v>
      </c>
      <c r="C7" s="50">
        <v>0</v>
      </c>
      <c r="D7" s="50">
        <v>0</v>
      </c>
      <c r="E7" s="51">
        <v>0</v>
      </c>
      <c r="F7" s="51">
        <v>0</v>
      </c>
      <c r="G7" s="52">
        <v>531</v>
      </c>
      <c r="H7" s="52">
        <v>705</v>
      </c>
      <c r="I7" s="51">
        <v>0</v>
      </c>
      <c r="J7" s="51">
        <v>0</v>
      </c>
      <c r="K7" s="52">
        <v>802</v>
      </c>
      <c r="L7" s="53">
        <v>906</v>
      </c>
      <c r="M7" s="51">
        <v>0</v>
      </c>
      <c r="N7" s="51">
        <v>0</v>
      </c>
      <c r="O7" s="51">
        <v>0</v>
      </c>
      <c r="P7" s="51">
        <v>0</v>
      </c>
      <c r="Q7" s="51">
        <v>1101</v>
      </c>
      <c r="R7" s="53">
        <v>1206</v>
      </c>
      <c r="S7" s="51">
        <v>0</v>
      </c>
      <c r="T7" s="51">
        <v>0</v>
      </c>
      <c r="U7" s="51">
        <v>0</v>
      </c>
      <c r="V7" s="51">
        <v>0</v>
      </c>
      <c r="W7" s="52">
        <v>10131</v>
      </c>
      <c r="X7" s="53" t="s">
        <v>152</v>
      </c>
      <c r="Y7" s="54">
        <v>0</v>
      </c>
      <c r="Z7" s="55">
        <v>0</v>
      </c>
    </row>
    <row r="8" spans="1:26" ht="13.5" customHeight="1">
      <c r="A8" s="11">
        <v>6</v>
      </c>
      <c r="B8" s="12" t="s">
        <v>11</v>
      </c>
      <c r="C8" s="50" t="s">
        <v>139</v>
      </c>
      <c r="D8" s="50" t="s">
        <v>140</v>
      </c>
      <c r="E8" s="51" t="s">
        <v>140</v>
      </c>
      <c r="F8" s="51" t="s">
        <v>141</v>
      </c>
      <c r="G8" s="51" t="s">
        <v>141</v>
      </c>
      <c r="H8" s="51" t="s">
        <v>142</v>
      </c>
      <c r="I8" s="51" t="s">
        <v>142</v>
      </c>
      <c r="J8" s="51" t="s">
        <v>143</v>
      </c>
      <c r="K8" s="51" t="s">
        <v>143</v>
      </c>
      <c r="L8" s="51" t="s">
        <v>144</v>
      </c>
      <c r="M8" s="51" t="s">
        <v>144</v>
      </c>
      <c r="N8" s="51" t="s">
        <v>145</v>
      </c>
      <c r="O8" s="51" t="s">
        <v>145</v>
      </c>
      <c r="P8" s="51" t="s">
        <v>146</v>
      </c>
      <c r="Q8" s="51" t="s">
        <v>146</v>
      </c>
      <c r="R8" s="51" t="s">
        <v>147</v>
      </c>
      <c r="S8" s="51" t="s">
        <v>147</v>
      </c>
      <c r="T8" s="51" t="s">
        <v>148</v>
      </c>
      <c r="U8" s="45" t="s">
        <v>148</v>
      </c>
      <c r="V8" s="45" t="s">
        <v>149</v>
      </c>
      <c r="W8" s="45" t="s">
        <v>149</v>
      </c>
      <c r="X8" s="45" t="s">
        <v>150</v>
      </c>
      <c r="Y8" s="48" t="s">
        <v>150</v>
      </c>
      <c r="Z8" s="49" t="s">
        <v>151</v>
      </c>
    </row>
    <row r="9" spans="1:26" ht="13.5" customHeight="1">
      <c r="A9" s="11">
        <v>7</v>
      </c>
      <c r="B9" s="15" t="s">
        <v>12</v>
      </c>
      <c r="C9" s="50" t="s">
        <v>139</v>
      </c>
      <c r="D9" s="50" t="s">
        <v>140</v>
      </c>
      <c r="E9" s="51" t="s">
        <v>140</v>
      </c>
      <c r="F9" s="51" t="s">
        <v>141</v>
      </c>
      <c r="G9" s="51" t="s">
        <v>141</v>
      </c>
      <c r="H9" s="51" t="s">
        <v>142</v>
      </c>
      <c r="I9" s="51" t="s">
        <v>142</v>
      </c>
      <c r="J9" s="51" t="s">
        <v>143</v>
      </c>
      <c r="K9" s="51" t="s">
        <v>143</v>
      </c>
      <c r="L9" s="51" t="s">
        <v>144</v>
      </c>
      <c r="M9" s="51" t="s">
        <v>144</v>
      </c>
      <c r="N9" s="51" t="s">
        <v>145</v>
      </c>
      <c r="O9" s="51" t="s">
        <v>145</v>
      </c>
      <c r="P9" s="51" t="s">
        <v>146</v>
      </c>
      <c r="Q9" s="51" t="s">
        <v>146</v>
      </c>
      <c r="R9" s="51" t="s">
        <v>147</v>
      </c>
      <c r="S9" s="51" t="s">
        <v>147</v>
      </c>
      <c r="T9" s="51" t="s">
        <v>148</v>
      </c>
      <c r="U9" s="45" t="s">
        <v>148</v>
      </c>
      <c r="V9" s="45" t="s">
        <v>149</v>
      </c>
      <c r="W9" s="45" t="s">
        <v>149</v>
      </c>
      <c r="X9" s="45" t="s">
        <v>150</v>
      </c>
      <c r="Y9" s="48" t="s">
        <v>150</v>
      </c>
      <c r="Z9" s="49" t="s">
        <v>151</v>
      </c>
    </row>
    <row r="10" spans="1:26" ht="13.5" customHeight="1">
      <c r="A10" s="11">
        <v>8</v>
      </c>
      <c r="B10" s="16" t="s">
        <v>14</v>
      </c>
      <c r="C10" s="56" t="s">
        <v>153</v>
      </c>
      <c r="D10" s="50" t="s">
        <v>140</v>
      </c>
      <c r="E10" s="51" t="s">
        <v>140</v>
      </c>
      <c r="F10" s="51" t="s">
        <v>141</v>
      </c>
      <c r="G10" s="51" t="s">
        <v>141</v>
      </c>
      <c r="H10" s="51" t="s">
        <v>142</v>
      </c>
      <c r="I10" s="51" t="s">
        <v>142</v>
      </c>
      <c r="J10" s="51" t="s">
        <v>143</v>
      </c>
      <c r="K10" s="51" t="s">
        <v>143</v>
      </c>
      <c r="L10" s="51" t="s">
        <v>144</v>
      </c>
      <c r="M10" s="51" t="s">
        <v>144</v>
      </c>
      <c r="N10" s="51" t="s">
        <v>145</v>
      </c>
      <c r="O10" s="51" t="s">
        <v>145</v>
      </c>
      <c r="P10" s="51" t="s">
        <v>146</v>
      </c>
      <c r="Q10" s="51" t="s">
        <v>146</v>
      </c>
      <c r="R10" s="51" t="s">
        <v>147</v>
      </c>
      <c r="S10" s="51" t="s">
        <v>147</v>
      </c>
      <c r="T10" s="51" t="s">
        <v>148</v>
      </c>
      <c r="U10" s="45" t="s">
        <v>148</v>
      </c>
      <c r="V10" s="45" t="s">
        <v>149</v>
      </c>
      <c r="W10" s="45" t="s">
        <v>149</v>
      </c>
      <c r="X10" s="45" t="s">
        <v>150</v>
      </c>
      <c r="Y10" s="48" t="s">
        <v>150</v>
      </c>
      <c r="Z10" s="49" t="s">
        <v>151</v>
      </c>
    </row>
    <row r="11" spans="1:26" ht="14.25" customHeight="1">
      <c r="A11" s="17">
        <v>9</v>
      </c>
      <c r="B11" s="17" t="s">
        <v>15</v>
      </c>
      <c r="C11" s="57" t="s">
        <v>139</v>
      </c>
      <c r="D11" s="57" t="s">
        <v>140</v>
      </c>
      <c r="E11" s="58" t="s">
        <v>140</v>
      </c>
      <c r="F11" s="58" t="s">
        <v>141</v>
      </c>
      <c r="G11" s="58" t="s">
        <v>141</v>
      </c>
      <c r="H11" s="58" t="s">
        <v>142</v>
      </c>
      <c r="I11" s="58" t="s">
        <v>142</v>
      </c>
      <c r="J11" s="58" t="s">
        <v>143</v>
      </c>
      <c r="K11" s="58" t="s">
        <v>143</v>
      </c>
      <c r="L11" s="58" t="s">
        <v>144</v>
      </c>
      <c r="M11" s="58" t="s">
        <v>144</v>
      </c>
      <c r="N11" s="58" t="s">
        <v>145</v>
      </c>
      <c r="O11" s="58" t="s">
        <v>145</v>
      </c>
      <c r="P11" s="58" t="s">
        <v>146</v>
      </c>
      <c r="Q11" s="58" t="s">
        <v>146</v>
      </c>
      <c r="R11" s="58" t="s">
        <v>147</v>
      </c>
      <c r="S11" s="58" t="s">
        <v>147</v>
      </c>
      <c r="T11" s="58" t="s">
        <v>148</v>
      </c>
      <c r="U11" s="58" t="s">
        <v>148</v>
      </c>
      <c r="V11" s="58" t="s">
        <v>149</v>
      </c>
      <c r="W11" s="58" t="s">
        <v>149</v>
      </c>
      <c r="X11" s="58" t="s">
        <v>150</v>
      </c>
      <c r="Y11" s="59" t="s">
        <v>150</v>
      </c>
      <c r="Z11" s="60" t="s">
        <v>151</v>
      </c>
    </row>
    <row r="12" spans="1:26" ht="13.5" customHeight="1">
      <c r="A12" s="8">
        <v>10</v>
      </c>
      <c r="B12" s="18" t="s">
        <v>16</v>
      </c>
      <c r="C12" s="40">
        <v>36619</v>
      </c>
      <c r="D12" s="41">
        <v>36647</v>
      </c>
      <c r="E12" s="41">
        <v>36647</v>
      </c>
      <c r="F12" s="61">
        <v>36676</v>
      </c>
      <c r="G12" s="61">
        <v>36675</v>
      </c>
      <c r="H12" s="41">
        <v>36710</v>
      </c>
      <c r="I12" s="41">
        <v>36703</v>
      </c>
      <c r="J12" s="41">
        <v>36738</v>
      </c>
      <c r="K12" s="41">
        <v>36738</v>
      </c>
      <c r="L12" s="41">
        <v>36766</v>
      </c>
      <c r="M12" s="41">
        <v>36766</v>
      </c>
      <c r="N12" s="41">
        <v>36801</v>
      </c>
      <c r="O12" s="41">
        <v>36801</v>
      </c>
      <c r="P12" s="41">
        <v>36829</v>
      </c>
      <c r="Q12" s="41">
        <v>36829</v>
      </c>
      <c r="R12" s="41">
        <v>36857</v>
      </c>
      <c r="S12" s="41">
        <v>36857</v>
      </c>
      <c r="T12" s="41">
        <v>36885</v>
      </c>
      <c r="U12" s="41">
        <v>36885</v>
      </c>
      <c r="V12" s="41">
        <v>36920</v>
      </c>
      <c r="W12" s="41">
        <v>36920</v>
      </c>
      <c r="X12" s="41">
        <v>36948</v>
      </c>
      <c r="Y12" s="42">
        <v>36948</v>
      </c>
      <c r="Z12" s="43">
        <v>36983</v>
      </c>
    </row>
    <row r="13" spans="1:26" ht="13.5" customHeight="1">
      <c r="A13" s="11">
        <v>11</v>
      </c>
      <c r="B13" s="12" t="s">
        <v>18</v>
      </c>
      <c r="C13" s="50" t="s">
        <v>139</v>
      </c>
      <c r="D13" s="51" t="s">
        <v>140</v>
      </c>
      <c r="E13" s="51" t="s">
        <v>140</v>
      </c>
      <c r="F13" s="51" t="s">
        <v>141</v>
      </c>
      <c r="G13" s="51" t="s">
        <v>141</v>
      </c>
      <c r="H13" s="51" t="s">
        <v>142</v>
      </c>
      <c r="I13" s="51" t="s">
        <v>142</v>
      </c>
      <c r="J13" s="51" t="s">
        <v>143</v>
      </c>
      <c r="K13" s="51" t="s">
        <v>143</v>
      </c>
      <c r="L13" s="51" t="s">
        <v>144</v>
      </c>
      <c r="M13" s="51" t="s">
        <v>144</v>
      </c>
      <c r="N13" s="51" t="s">
        <v>145</v>
      </c>
      <c r="O13" s="51" t="s">
        <v>145</v>
      </c>
      <c r="P13" s="51" t="s">
        <v>146</v>
      </c>
      <c r="Q13" s="51" t="s">
        <v>146</v>
      </c>
      <c r="R13" s="51" t="s">
        <v>147</v>
      </c>
      <c r="S13" s="51" t="s">
        <v>147</v>
      </c>
      <c r="T13" s="45" t="s">
        <v>148</v>
      </c>
      <c r="U13" s="45" t="s">
        <v>148</v>
      </c>
      <c r="V13" s="45" t="s">
        <v>149</v>
      </c>
      <c r="W13" s="51">
        <v>0</v>
      </c>
      <c r="X13" s="51">
        <v>0</v>
      </c>
      <c r="Y13" s="54">
        <v>0</v>
      </c>
      <c r="Z13" s="55">
        <v>0</v>
      </c>
    </row>
    <row r="14" spans="1:26" ht="13.5" customHeight="1">
      <c r="A14" s="11">
        <v>12</v>
      </c>
      <c r="B14" s="12" t="s">
        <v>20</v>
      </c>
      <c r="C14" s="62" t="s">
        <v>153</v>
      </c>
      <c r="D14" s="63" t="s">
        <v>154</v>
      </c>
      <c r="E14" s="63" t="s">
        <v>154</v>
      </c>
      <c r="F14" s="63" t="s">
        <v>155</v>
      </c>
      <c r="G14" s="63" t="s">
        <v>155</v>
      </c>
      <c r="H14" s="64" t="s">
        <v>142</v>
      </c>
      <c r="I14" s="64" t="s">
        <v>142</v>
      </c>
      <c r="J14" s="64" t="s">
        <v>143</v>
      </c>
      <c r="K14" s="64" t="s">
        <v>143</v>
      </c>
      <c r="L14" s="64" t="s">
        <v>144</v>
      </c>
      <c r="M14" s="64" t="s">
        <v>144</v>
      </c>
      <c r="N14" s="64" t="s">
        <v>156</v>
      </c>
      <c r="O14" s="64" t="s">
        <v>156</v>
      </c>
      <c r="P14" s="64" t="s">
        <v>146</v>
      </c>
      <c r="Q14" s="64" t="s">
        <v>146</v>
      </c>
      <c r="R14" s="64" t="s">
        <v>147</v>
      </c>
      <c r="S14" s="64" t="s">
        <v>147</v>
      </c>
      <c r="T14" s="64" t="s">
        <v>148</v>
      </c>
      <c r="U14" s="64" t="s">
        <v>148</v>
      </c>
      <c r="V14" s="64" t="s">
        <v>149</v>
      </c>
      <c r="W14" s="64" t="s">
        <v>149</v>
      </c>
      <c r="X14" s="64" t="s">
        <v>150</v>
      </c>
      <c r="Y14" s="65" t="s">
        <v>150</v>
      </c>
      <c r="Z14" s="66" t="s">
        <v>157</v>
      </c>
    </row>
    <row r="15" spans="1:26" ht="13.5" customHeight="1">
      <c r="A15" s="11">
        <v>13</v>
      </c>
      <c r="B15" s="12" t="s">
        <v>21</v>
      </c>
      <c r="C15" s="50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4">
        <v>0</v>
      </c>
      <c r="Z15" s="55">
        <v>0</v>
      </c>
    </row>
    <row r="16" spans="1:26" ht="13.5" customHeight="1">
      <c r="A16" s="11">
        <v>14</v>
      </c>
      <c r="B16" s="12" t="s">
        <v>22</v>
      </c>
      <c r="C16" s="50" t="s">
        <v>139</v>
      </c>
      <c r="D16" s="51" t="s">
        <v>140</v>
      </c>
      <c r="E16" s="51" t="s">
        <v>140</v>
      </c>
      <c r="F16" s="51" t="s">
        <v>141</v>
      </c>
      <c r="G16" s="51" t="s">
        <v>141</v>
      </c>
      <c r="H16" s="51" t="s">
        <v>142</v>
      </c>
      <c r="I16" s="51" t="s">
        <v>142</v>
      </c>
      <c r="J16" s="51" t="s">
        <v>143</v>
      </c>
      <c r="K16" s="51" t="s">
        <v>143</v>
      </c>
      <c r="L16" s="51" t="s">
        <v>144</v>
      </c>
      <c r="M16" s="51" t="s">
        <v>144</v>
      </c>
      <c r="N16" s="51" t="s">
        <v>145</v>
      </c>
      <c r="O16" s="51" t="s">
        <v>145</v>
      </c>
      <c r="P16" s="51" t="s">
        <v>146</v>
      </c>
      <c r="Q16" s="51" t="s">
        <v>146</v>
      </c>
      <c r="R16" s="51" t="s">
        <v>147</v>
      </c>
      <c r="S16" s="51" t="s">
        <v>147</v>
      </c>
      <c r="T16" s="51" t="s">
        <v>148</v>
      </c>
      <c r="U16" s="51" t="s">
        <v>148</v>
      </c>
      <c r="V16" s="51" t="s">
        <v>149</v>
      </c>
      <c r="W16" s="51" t="s">
        <v>149</v>
      </c>
      <c r="X16" s="51" t="s">
        <v>150</v>
      </c>
      <c r="Y16" s="54" t="s">
        <v>150</v>
      </c>
      <c r="Z16" s="55" t="s">
        <v>151</v>
      </c>
    </row>
    <row r="17" spans="1:26" ht="13.5" customHeight="1">
      <c r="A17" s="11">
        <v>15</v>
      </c>
      <c r="B17" s="12" t="s">
        <v>23</v>
      </c>
      <c r="C17" s="67">
        <v>36616</v>
      </c>
      <c r="D17" s="45">
        <v>36647</v>
      </c>
      <c r="E17" s="45">
        <v>36647</v>
      </c>
      <c r="F17" s="46">
        <v>36677</v>
      </c>
      <c r="G17" s="46">
        <v>36677</v>
      </c>
      <c r="H17" s="46">
        <v>36707</v>
      </c>
      <c r="I17" s="46">
        <v>36707</v>
      </c>
      <c r="J17" s="46">
        <v>36739</v>
      </c>
      <c r="K17" s="46">
        <v>36739</v>
      </c>
      <c r="L17" s="46">
        <v>36770</v>
      </c>
      <c r="M17" s="46">
        <v>36770</v>
      </c>
      <c r="N17" s="45">
        <v>36801</v>
      </c>
      <c r="O17" s="45">
        <v>36801</v>
      </c>
      <c r="P17" s="45">
        <v>36831</v>
      </c>
      <c r="Q17" s="45">
        <v>36831</v>
      </c>
      <c r="R17" s="46">
        <v>36861</v>
      </c>
      <c r="S17" s="46">
        <v>36861</v>
      </c>
      <c r="T17" s="46">
        <v>36888</v>
      </c>
      <c r="U17" s="46">
        <v>36888</v>
      </c>
      <c r="V17" s="46">
        <v>36923</v>
      </c>
      <c r="W17" s="46">
        <v>36923</v>
      </c>
      <c r="X17" s="68">
        <v>36952</v>
      </c>
      <c r="Y17" s="68">
        <v>36952</v>
      </c>
      <c r="Z17" s="69">
        <v>36980</v>
      </c>
    </row>
    <row r="18" spans="1:26" ht="13.5" customHeight="1">
      <c r="A18" s="11">
        <v>16</v>
      </c>
      <c r="B18" s="11" t="s">
        <v>24</v>
      </c>
      <c r="C18" s="67">
        <v>36620</v>
      </c>
      <c r="D18" s="46">
        <v>36648</v>
      </c>
      <c r="E18" s="46">
        <v>36648</v>
      </c>
      <c r="F18" s="46">
        <v>36682</v>
      </c>
      <c r="G18" s="46">
        <v>36682</v>
      </c>
      <c r="H18" s="46">
        <v>36711</v>
      </c>
      <c r="I18" s="46">
        <v>36711</v>
      </c>
      <c r="J18" s="46">
        <v>36740</v>
      </c>
      <c r="K18" s="46">
        <v>36740</v>
      </c>
      <c r="L18" s="47">
        <v>36775</v>
      </c>
      <c r="M18" s="47">
        <v>36775</v>
      </c>
      <c r="N18" s="45">
        <v>36803</v>
      </c>
      <c r="O18" s="45">
        <v>36803</v>
      </c>
      <c r="P18" s="45">
        <v>36837</v>
      </c>
      <c r="Q18" s="45">
        <v>36837</v>
      </c>
      <c r="R18" s="47">
        <v>36866</v>
      </c>
      <c r="S18" s="47">
        <v>36866</v>
      </c>
      <c r="T18" s="47">
        <v>36901</v>
      </c>
      <c r="U18" s="47">
        <v>36901</v>
      </c>
      <c r="V18" s="47">
        <v>36929</v>
      </c>
      <c r="W18" s="47">
        <v>36929</v>
      </c>
      <c r="X18" s="70">
        <v>36957</v>
      </c>
      <c r="Y18" s="70">
        <v>36957</v>
      </c>
      <c r="Z18" s="49">
        <v>36985</v>
      </c>
    </row>
    <row r="19" spans="1:26" ht="13.5" customHeight="1">
      <c r="A19" s="11">
        <v>17</v>
      </c>
      <c r="B19" s="19" t="s">
        <v>25</v>
      </c>
      <c r="C19" s="71" t="s">
        <v>139</v>
      </c>
      <c r="D19" s="64" t="s">
        <v>140</v>
      </c>
      <c r="E19" s="64" t="s">
        <v>140</v>
      </c>
      <c r="F19" s="64" t="s">
        <v>141</v>
      </c>
      <c r="G19" s="64" t="s">
        <v>141</v>
      </c>
      <c r="H19" s="64" t="s">
        <v>142</v>
      </c>
      <c r="I19" s="64" t="s">
        <v>142</v>
      </c>
      <c r="J19" s="64" t="s">
        <v>143</v>
      </c>
      <c r="K19" s="64" t="s">
        <v>143</v>
      </c>
      <c r="L19" s="64" t="s">
        <v>144</v>
      </c>
      <c r="M19" s="64" t="s">
        <v>144</v>
      </c>
      <c r="N19" s="64" t="s">
        <v>145</v>
      </c>
      <c r="O19" s="64" t="s">
        <v>145</v>
      </c>
      <c r="P19" s="64" t="s">
        <v>146</v>
      </c>
      <c r="Q19" s="64" t="s">
        <v>146</v>
      </c>
      <c r="R19" s="64" t="s">
        <v>147</v>
      </c>
      <c r="S19" s="64" t="s">
        <v>147</v>
      </c>
      <c r="T19" s="64" t="s">
        <v>148</v>
      </c>
      <c r="U19" s="64" t="s">
        <v>148</v>
      </c>
      <c r="V19" s="45" t="s">
        <v>149</v>
      </c>
      <c r="W19" s="45" t="s">
        <v>149</v>
      </c>
      <c r="X19" s="68" t="s">
        <v>158</v>
      </c>
      <c r="Y19" s="68" t="s">
        <v>158</v>
      </c>
      <c r="Z19" s="49" t="s">
        <v>151</v>
      </c>
    </row>
    <row r="20" spans="1:26" ht="13.5" customHeight="1">
      <c r="A20" s="11">
        <v>18</v>
      </c>
      <c r="B20" s="11" t="s">
        <v>26</v>
      </c>
      <c r="C20" s="50" t="s">
        <v>139</v>
      </c>
      <c r="D20" s="51" t="s">
        <v>140</v>
      </c>
      <c r="E20" s="51" t="s">
        <v>140</v>
      </c>
      <c r="F20" s="51" t="s">
        <v>141</v>
      </c>
      <c r="G20" s="51" t="s">
        <v>141</v>
      </c>
      <c r="H20" s="51" t="s">
        <v>142</v>
      </c>
      <c r="I20" s="51" t="s">
        <v>142</v>
      </c>
      <c r="J20" s="51" t="s">
        <v>143</v>
      </c>
      <c r="K20" s="51" t="s">
        <v>143</v>
      </c>
      <c r="L20" s="52" t="s">
        <v>159</v>
      </c>
      <c r="M20" s="52" t="s">
        <v>159</v>
      </c>
      <c r="N20" s="51" t="s">
        <v>145</v>
      </c>
      <c r="O20" s="51" t="s">
        <v>145</v>
      </c>
      <c r="P20" s="51" t="s">
        <v>146</v>
      </c>
      <c r="Q20" s="51" t="s">
        <v>146</v>
      </c>
      <c r="R20" s="51" t="s">
        <v>147</v>
      </c>
      <c r="S20" s="51" t="s">
        <v>147</v>
      </c>
      <c r="T20" s="45" t="s">
        <v>148</v>
      </c>
      <c r="U20" s="45" t="s">
        <v>148</v>
      </c>
      <c r="V20" s="45" t="s">
        <v>149</v>
      </c>
      <c r="W20" s="45" t="s">
        <v>149</v>
      </c>
      <c r="X20" s="48" t="s">
        <v>150</v>
      </c>
      <c r="Y20" s="48" t="s">
        <v>150</v>
      </c>
      <c r="Z20" s="49" t="s">
        <v>151</v>
      </c>
    </row>
    <row r="21" spans="1:26" ht="13.5" customHeight="1">
      <c r="A21" s="11">
        <v>19</v>
      </c>
      <c r="B21" s="12" t="s">
        <v>27</v>
      </c>
      <c r="C21" s="71" t="s">
        <v>160</v>
      </c>
      <c r="D21" s="64" t="s">
        <v>161</v>
      </c>
      <c r="E21" s="64" t="s">
        <v>161</v>
      </c>
      <c r="F21" s="64" t="s">
        <v>162</v>
      </c>
      <c r="G21" s="64" t="s">
        <v>162</v>
      </c>
      <c r="H21" s="64" t="s">
        <v>163</v>
      </c>
      <c r="I21" s="64" t="s">
        <v>163</v>
      </c>
      <c r="J21" s="64" t="s">
        <v>164</v>
      </c>
      <c r="K21" s="64" t="s">
        <v>164</v>
      </c>
      <c r="L21" s="64" t="s">
        <v>165</v>
      </c>
      <c r="M21" s="64" t="s">
        <v>165</v>
      </c>
      <c r="N21" s="64" t="s">
        <v>166</v>
      </c>
      <c r="O21" s="64" t="s">
        <v>166</v>
      </c>
      <c r="P21" s="64" t="s">
        <v>167</v>
      </c>
      <c r="Q21" s="64" t="s">
        <v>167</v>
      </c>
      <c r="R21" s="64" t="s">
        <v>168</v>
      </c>
      <c r="S21" s="64" t="s">
        <v>168</v>
      </c>
      <c r="T21" s="45" t="s">
        <v>169</v>
      </c>
      <c r="U21" s="45" t="s">
        <v>169</v>
      </c>
      <c r="V21" s="45" t="s">
        <v>149</v>
      </c>
      <c r="W21" s="45" t="s">
        <v>149</v>
      </c>
      <c r="X21" s="48" t="s">
        <v>150</v>
      </c>
      <c r="Y21" s="48" t="s">
        <v>150</v>
      </c>
      <c r="Z21" s="49" t="s">
        <v>151</v>
      </c>
    </row>
    <row r="22" spans="1:26" ht="13.5" customHeight="1">
      <c r="A22" s="11">
        <v>20</v>
      </c>
      <c r="B22" s="12" t="s">
        <v>29</v>
      </c>
      <c r="C22" s="50" t="s">
        <v>139</v>
      </c>
      <c r="D22" s="51" t="s">
        <v>140</v>
      </c>
      <c r="E22" s="51" t="s">
        <v>140</v>
      </c>
      <c r="F22" s="51" t="s">
        <v>141</v>
      </c>
      <c r="G22" s="51" t="s">
        <v>141</v>
      </c>
      <c r="H22" s="51" t="s">
        <v>142</v>
      </c>
      <c r="I22" s="51" t="s">
        <v>142</v>
      </c>
      <c r="J22" s="51" t="s">
        <v>143</v>
      </c>
      <c r="K22" s="51" t="s">
        <v>143</v>
      </c>
      <c r="L22" s="51" t="s">
        <v>144</v>
      </c>
      <c r="M22" s="51" t="s">
        <v>144</v>
      </c>
      <c r="N22" s="51" t="s">
        <v>145</v>
      </c>
      <c r="O22" s="51" t="s">
        <v>145</v>
      </c>
      <c r="P22" s="51" t="s">
        <v>146</v>
      </c>
      <c r="Q22" s="51" t="s">
        <v>146</v>
      </c>
      <c r="R22" s="51" t="s">
        <v>147</v>
      </c>
      <c r="S22" s="51" t="s">
        <v>147</v>
      </c>
      <c r="T22" s="51" t="s">
        <v>148</v>
      </c>
      <c r="U22" s="51" t="s">
        <v>148</v>
      </c>
      <c r="V22" s="64" t="s">
        <v>149</v>
      </c>
      <c r="W22" s="51" t="s">
        <v>149</v>
      </c>
      <c r="X22" s="54" t="s">
        <v>150</v>
      </c>
      <c r="Y22" s="54" t="s">
        <v>150</v>
      </c>
      <c r="Z22" s="55" t="s">
        <v>151</v>
      </c>
    </row>
    <row r="23" spans="1:26" ht="14.25" customHeight="1">
      <c r="A23" s="17">
        <v>21</v>
      </c>
      <c r="B23" s="15" t="s">
        <v>30</v>
      </c>
      <c r="C23" s="57" t="s">
        <v>139</v>
      </c>
      <c r="D23" s="58" t="s">
        <v>140</v>
      </c>
      <c r="E23" s="58" t="s">
        <v>140</v>
      </c>
      <c r="F23" s="58" t="s">
        <v>141</v>
      </c>
      <c r="G23" s="58" t="s">
        <v>141</v>
      </c>
      <c r="H23" s="58" t="s">
        <v>142</v>
      </c>
      <c r="I23" s="58" t="s">
        <v>142</v>
      </c>
      <c r="J23" s="58" t="s">
        <v>143</v>
      </c>
      <c r="K23" s="58" t="s">
        <v>143</v>
      </c>
      <c r="L23" s="58" t="s">
        <v>144</v>
      </c>
      <c r="M23" s="58" t="s">
        <v>144</v>
      </c>
      <c r="N23" s="58" t="s">
        <v>145</v>
      </c>
      <c r="O23" s="58" t="s">
        <v>145</v>
      </c>
      <c r="P23" s="58" t="s">
        <v>146</v>
      </c>
      <c r="Q23" s="58" t="s">
        <v>146</v>
      </c>
      <c r="R23" s="58" t="s">
        <v>147</v>
      </c>
      <c r="S23" s="58" t="s">
        <v>147</v>
      </c>
      <c r="T23" s="58" t="s">
        <v>148</v>
      </c>
      <c r="U23" s="58" t="s">
        <v>148</v>
      </c>
      <c r="V23" s="72" t="s">
        <v>149</v>
      </c>
      <c r="W23" s="58" t="s">
        <v>149</v>
      </c>
      <c r="X23" s="59" t="s">
        <v>150</v>
      </c>
      <c r="Y23" s="59" t="s">
        <v>150</v>
      </c>
      <c r="Z23" s="60" t="s">
        <v>151</v>
      </c>
    </row>
    <row r="24" spans="1:26" ht="13.5" customHeight="1">
      <c r="A24" s="20">
        <v>22</v>
      </c>
      <c r="B24" s="21" t="s">
        <v>32</v>
      </c>
      <c r="C24" s="73" t="s">
        <v>170</v>
      </c>
      <c r="D24" s="74" t="s">
        <v>140</v>
      </c>
      <c r="E24" s="75" t="s">
        <v>140</v>
      </c>
      <c r="F24" s="75" t="s">
        <v>141</v>
      </c>
      <c r="G24" s="75" t="s">
        <v>141</v>
      </c>
      <c r="H24" s="75" t="s">
        <v>142</v>
      </c>
      <c r="I24" s="75" t="s">
        <v>142</v>
      </c>
      <c r="J24" s="75" t="s">
        <v>143</v>
      </c>
      <c r="K24" s="75" t="s">
        <v>143</v>
      </c>
      <c r="L24" s="75" t="s">
        <v>144</v>
      </c>
      <c r="M24" s="75" t="s">
        <v>144</v>
      </c>
      <c r="N24" s="75" t="s">
        <v>145</v>
      </c>
      <c r="O24" s="75" t="s">
        <v>145</v>
      </c>
      <c r="P24" s="75" t="s">
        <v>146</v>
      </c>
      <c r="Q24" s="75" t="s">
        <v>146</v>
      </c>
      <c r="R24" s="75" t="s">
        <v>147</v>
      </c>
      <c r="S24" s="75" t="s">
        <v>147</v>
      </c>
      <c r="T24" s="75" t="s">
        <v>148</v>
      </c>
      <c r="U24" s="41" t="s">
        <v>148</v>
      </c>
      <c r="V24" s="41" t="s">
        <v>149</v>
      </c>
      <c r="W24" s="41" t="s">
        <v>149</v>
      </c>
      <c r="X24" s="41" t="s">
        <v>150</v>
      </c>
      <c r="Y24" s="42" t="s">
        <v>150</v>
      </c>
      <c r="Z24" s="43" t="s">
        <v>151</v>
      </c>
    </row>
    <row r="25" spans="1:26" ht="13.5" customHeight="1">
      <c r="A25" s="11">
        <v>23</v>
      </c>
      <c r="B25" s="12" t="s">
        <v>34</v>
      </c>
      <c r="C25" s="50">
        <v>403</v>
      </c>
      <c r="D25" s="50">
        <v>501</v>
      </c>
      <c r="E25" s="51">
        <v>501</v>
      </c>
      <c r="F25" s="51">
        <v>529</v>
      </c>
      <c r="G25" s="51">
        <v>529</v>
      </c>
      <c r="H25" s="51">
        <v>703</v>
      </c>
      <c r="I25" s="51">
        <v>703</v>
      </c>
      <c r="J25" s="51">
        <v>731</v>
      </c>
      <c r="K25" s="51">
        <v>731</v>
      </c>
      <c r="L25" s="51">
        <v>828</v>
      </c>
      <c r="M25" s="51">
        <v>828</v>
      </c>
      <c r="N25" s="51">
        <v>1002</v>
      </c>
      <c r="O25" s="51">
        <v>1002</v>
      </c>
      <c r="P25" s="51">
        <v>1030</v>
      </c>
      <c r="Q25" s="51">
        <v>1030</v>
      </c>
      <c r="R25" s="51">
        <v>1127</v>
      </c>
      <c r="S25" s="51">
        <v>1127</v>
      </c>
      <c r="T25" s="51">
        <v>1225</v>
      </c>
      <c r="U25" s="51">
        <v>1225</v>
      </c>
      <c r="V25" s="51">
        <v>10129</v>
      </c>
      <c r="W25" s="51">
        <v>10129</v>
      </c>
      <c r="X25" s="51">
        <v>10226</v>
      </c>
      <c r="Y25" s="54">
        <v>10226</v>
      </c>
      <c r="Z25" s="55">
        <v>10402</v>
      </c>
    </row>
    <row r="26" spans="1:26" ht="13.5" customHeight="1">
      <c r="A26" s="11">
        <v>24</v>
      </c>
      <c r="B26" s="12" t="s">
        <v>35</v>
      </c>
      <c r="C26" s="50">
        <v>403</v>
      </c>
      <c r="D26" s="50">
        <v>501</v>
      </c>
      <c r="E26" s="51">
        <v>501</v>
      </c>
      <c r="F26" s="51">
        <v>529</v>
      </c>
      <c r="G26" s="51">
        <v>529</v>
      </c>
      <c r="H26" s="51">
        <v>703</v>
      </c>
      <c r="I26" s="51">
        <v>703</v>
      </c>
      <c r="J26" s="51">
        <v>731</v>
      </c>
      <c r="K26" s="51">
        <v>731</v>
      </c>
      <c r="L26" s="51">
        <v>828</v>
      </c>
      <c r="M26" s="51">
        <v>828</v>
      </c>
      <c r="N26" s="51">
        <v>1002</v>
      </c>
      <c r="O26" s="51">
        <v>1002</v>
      </c>
      <c r="P26" s="51">
        <v>1030</v>
      </c>
      <c r="Q26" s="51">
        <v>1030</v>
      </c>
      <c r="R26" s="51">
        <v>1127</v>
      </c>
      <c r="S26" s="51">
        <v>1127</v>
      </c>
      <c r="T26" s="51">
        <v>1225</v>
      </c>
      <c r="U26" s="51">
        <v>1225</v>
      </c>
      <c r="V26" s="51">
        <v>10129</v>
      </c>
      <c r="W26" s="51">
        <v>10129</v>
      </c>
      <c r="X26" s="51">
        <v>10226</v>
      </c>
      <c r="Y26" s="54">
        <v>10226</v>
      </c>
      <c r="Z26" s="55">
        <v>10402</v>
      </c>
    </row>
    <row r="27" spans="1:26" ht="13.5" customHeight="1">
      <c r="A27" s="11">
        <v>25</v>
      </c>
      <c r="B27" s="12" t="s">
        <v>36</v>
      </c>
      <c r="C27" s="50" t="s">
        <v>139</v>
      </c>
      <c r="D27" s="50" t="s">
        <v>140</v>
      </c>
      <c r="E27" s="51" t="s">
        <v>140</v>
      </c>
      <c r="F27" s="51" t="s">
        <v>141</v>
      </c>
      <c r="G27" s="51" t="s">
        <v>141</v>
      </c>
      <c r="H27" s="51" t="s">
        <v>142</v>
      </c>
      <c r="I27" s="51" t="s">
        <v>142</v>
      </c>
      <c r="J27" s="51" t="s">
        <v>143</v>
      </c>
      <c r="K27" s="51" t="s">
        <v>143</v>
      </c>
      <c r="L27" s="51" t="s">
        <v>144</v>
      </c>
      <c r="M27" s="51" t="s">
        <v>144</v>
      </c>
      <c r="N27" s="51" t="s">
        <v>145</v>
      </c>
      <c r="O27" s="51" t="s">
        <v>145</v>
      </c>
      <c r="P27" s="51" t="s">
        <v>146</v>
      </c>
      <c r="Q27" s="51" t="s">
        <v>146</v>
      </c>
      <c r="R27" s="51" t="s">
        <v>147</v>
      </c>
      <c r="S27" s="51" t="s">
        <v>147</v>
      </c>
      <c r="T27" s="51" t="s">
        <v>148</v>
      </c>
      <c r="U27" s="45" t="s">
        <v>148</v>
      </c>
      <c r="V27" s="45" t="s">
        <v>149</v>
      </c>
      <c r="W27" s="45" t="s">
        <v>149</v>
      </c>
      <c r="X27" s="48" t="s">
        <v>150</v>
      </c>
      <c r="Y27" s="48" t="s">
        <v>150</v>
      </c>
      <c r="Z27" s="49" t="s">
        <v>151</v>
      </c>
    </row>
    <row r="28" spans="1:26" ht="13.5" customHeight="1">
      <c r="A28" s="11">
        <v>26</v>
      </c>
      <c r="B28" s="12" t="s">
        <v>37</v>
      </c>
      <c r="C28" s="50" t="s">
        <v>139</v>
      </c>
      <c r="D28" s="50" t="s">
        <v>140</v>
      </c>
      <c r="E28" s="51" t="s">
        <v>140</v>
      </c>
      <c r="F28" s="51" t="s">
        <v>141</v>
      </c>
      <c r="G28" s="51" t="s">
        <v>141</v>
      </c>
      <c r="H28" s="51" t="s">
        <v>142</v>
      </c>
      <c r="I28" s="51" t="s">
        <v>142</v>
      </c>
      <c r="J28" s="51" t="s">
        <v>143</v>
      </c>
      <c r="K28" s="51" t="s">
        <v>143</v>
      </c>
      <c r="L28" s="51" t="s">
        <v>144</v>
      </c>
      <c r="M28" s="51" t="s">
        <v>144</v>
      </c>
      <c r="N28" s="51" t="s">
        <v>145</v>
      </c>
      <c r="O28" s="51" t="s">
        <v>145</v>
      </c>
      <c r="P28" s="51" t="s">
        <v>146</v>
      </c>
      <c r="Q28" s="51" t="s">
        <v>146</v>
      </c>
      <c r="R28" s="51" t="s">
        <v>147</v>
      </c>
      <c r="S28" s="51" t="s">
        <v>147</v>
      </c>
      <c r="T28" s="51" t="s">
        <v>148</v>
      </c>
      <c r="U28" s="51" t="s">
        <v>148</v>
      </c>
      <c r="V28" s="51" t="s">
        <v>149</v>
      </c>
      <c r="W28" s="51" t="s">
        <v>149</v>
      </c>
      <c r="X28" s="51" t="s">
        <v>150</v>
      </c>
      <c r="Y28" s="54" t="s">
        <v>150</v>
      </c>
      <c r="Z28" s="55" t="s">
        <v>151</v>
      </c>
    </row>
    <row r="29" spans="1:26" ht="13.5" customHeight="1">
      <c r="A29" s="11">
        <v>27</v>
      </c>
      <c r="B29" s="12" t="s">
        <v>39</v>
      </c>
      <c r="C29" s="50" t="s">
        <v>139</v>
      </c>
      <c r="D29" s="50" t="s">
        <v>140</v>
      </c>
      <c r="E29" s="51" t="s">
        <v>140</v>
      </c>
      <c r="F29" s="51" t="s">
        <v>141</v>
      </c>
      <c r="G29" s="51" t="s">
        <v>141</v>
      </c>
      <c r="H29" s="51" t="s">
        <v>142</v>
      </c>
      <c r="I29" s="51" t="s">
        <v>142</v>
      </c>
      <c r="J29" s="51" t="s">
        <v>143</v>
      </c>
      <c r="K29" s="51" t="s">
        <v>143</v>
      </c>
      <c r="L29" s="51" t="s">
        <v>144</v>
      </c>
      <c r="M29" s="51" t="s">
        <v>144</v>
      </c>
      <c r="N29" s="51" t="s">
        <v>145</v>
      </c>
      <c r="O29" s="51" t="s">
        <v>145</v>
      </c>
      <c r="P29" s="51" t="s">
        <v>146</v>
      </c>
      <c r="Q29" s="51" t="s">
        <v>146</v>
      </c>
      <c r="R29" s="51" t="s">
        <v>147</v>
      </c>
      <c r="S29" s="51" t="s">
        <v>147</v>
      </c>
      <c r="T29" s="51" t="s">
        <v>148</v>
      </c>
      <c r="U29" s="45" t="s">
        <v>148</v>
      </c>
      <c r="V29" s="45" t="s">
        <v>149</v>
      </c>
      <c r="W29" s="45" t="s">
        <v>149</v>
      </c>
      <c r="X29" s="45" t="s">
        <v>150</v>
      </c>
      <c r="Y29" s="48" t="s">
        <v>150</v>
      </c>
      <c r="Z29" s="49" t="s">
        <v>151</v>
      </c>
    </row>
    <row r="30" spans="1:26" ht="13.5" customHeight="1">
      <c r="A30" s="11">
        <v>28</v>
      </c>
      <c r="B30" s="12" t="s">
        <v>40</v>
      </c>
      <c r="C30" s="50" t="s">
        <v>139</v>
      </c>
      <c r="D30" s="50" t="s">
        <v>140</v>
      </c>
      <c r="E30" s="51" t="s">
        <v>140</v>
      </c>
      <c r="F30" s="51" t="s">
        <v>141</v>
      </c>
      <c r="G30" s="51" t="s">
        <v>141</v>
      </c>
      <c r="H30" s="51" t="s">
        <v>142</v>
      </c>
      <c r="I30" s="51" t="s">
        <v>142</v>
      </c>
      <c r="J30" s="51" t="s">
        <v>143</v>
      </c>
      <c r="K30" s="51" t="s">
        <v>143</v>
      </c>
      <c r="L30" s="51" t="s">
        <v>144</v>
      </c>
      <c r="M30" s="51" t="s">
        <v>144</v>
      </c>
      <c r="N30" s="51" t="s">
        <v>145</v>
      </c>
      <c r="O30" s="51" t="s">
        <v>145</v>
      </c>
      <c r="P30" s="51" t="s">
        <v>146</v>
      </c>
      <c r="Q30" s="51" t="s">
        <v>146</v>
      </c>
      <c r="R30" s="51" t="s">
        <v>147</v>
      </c>
      <c r="S30" s="51" t="s">
        <v>147</v>
      </c>
      <c r="T30" s="51" t="s">
        <v>148</v>
      </c>
      <c r="U30" s="45" t="s">
        <v>148</v>
      </c>
      <c r="V30" s="45" t="s">
        <v>149</v>
      </c>
      <c r="W30" s="45" t="s">
        <v>149</v>
      </c>
      <c r="X30" s="45" t="s">
        <v>150</v>
      </c>
      <c r="Y30" s="48" t="s">
        <v>150</v>
      </c>
      <c r="Z30" s="49" t="s">
        <v>151</v>
      </c>
    </row>
    <row r="31" spans="1:26" ht="13.5" customHeight="1">
      <c r="A31" s="11">
        <v>29</v>
      </c>
      <c r="B31" s="12" t="s">
        <v>41</v>
      </c>
      <c r="C31" s="50" t="s">
        <v>139</v>
      </c>
      <c r="D31" s="50" t="s">
        <v>140</v>
      </c>
      <c r="E31" s="51" t="s">
        <v>140</v>
      </c>
      <c r="F31" s="51" t="s">
        <v>141</v>
      </c>
      <c r="G31" s="51" t="s">
        <v>141</v>
      </c>
      <c r="H31" s="51" t="s">
        <v>142</v>
      </c>
      <c r="I31" s="51" t="s">
        <v>142</v>
      </c>
      <c r="J31" s="51" t="s">
        <v>143</v>
      </c>
      <c r="K31" s="51" t="s">
        <v>143</v>
      </c>
      <c r="L31" s="51" t="s">
        <v>144</v>
      </c>
      <c r="M31" s="51" t="s">
        <v>144</v>
      </c>
      <c r="N31" s="51" t="s">
        <v>145</v>
      </c>
      <c r="O31" s="51" t="s">
        <v>145</v>
      </c>
      <c r="P31" s="51" t="s">
        <v>146</v>
      </c>
      <c r="Q31" s="51" t="s">
        <v>146</v>
      </c>
      <c r="R31" s="51" t="s">
        <v>147</v>
      </c>
      <c r="S31" s="51" t="s">
        <v>147</v>
      </c>
      <c r="T31" s="51" t="s">
        <v>148</v>
      </c>
      <c r="U31" s="45" t="s">
        <v>148</v>
      </c>
      <c r="V31" s="45" t="s">
        <v>149</v>
      </c>
      <c r="W31" s="45" t="s">
        <v>149</v>
      </c>
      <c r="X31" s="45" t="s">
        <v>150</v>
      </c>
      <c r="Y31" s="48" t="s">
        <v>150</v>
      </c>
      <c r="Z31" s="49" t="s">
        <v>151</v>
      </c>
    </row>
    <row r="32" spans="1:26" ht="13.5" customHeight="1">
      <c r="A32" s="11">
        <v>30</v>
      </c>
      <c r="B32" s="12" t="s">
        <v>43</v>
      </c>
      <c r="C32" s="50" t="s">
        <v>139</v>
      </c>
      <c r="D32" s="50" t="s">
        <v>140</v>
      </c>
      <c r="E32" s="51" t="s">
        <v>140</v>
      </c>
      <c r="F32" s="51" t="s">
        <v>141</v>
      </c>
      <c r="G32" s="51" t="s">
        <v>141</v>
      </c>
      <c r="H32" s="51" t="s">
        <v>142</v>
      </c>
      <c r="I32" s="51" t="s">
        <v>142</v>
      </c>
      <c r="J32" s="51" t="s">
        <v>143</v>
      </c>
      <c r="K32" s="51" t="s">
        <v>143</v>
      </c>
      <c r="L32" s="51" t="s">
        <v>144</v>
      </c>
      <c r="M32" s="51" t="s">
        <v>144</v>
      </c>
      <c r="N32" s="51" t="s">
        <v>145</v>
      </c>
      <c r="O32" s="51" t="s">
        <v>145</v>
      </c>
      <c r="P32" s="51" t="s">
        <v>146</v>
      </c>
      <c r="Q32" s="51" t="s">
        <v>146</v>
      </c>
      <c r="R32" s="51" t="s">
        <v>147</v>
      </c>
      <c r="S32" s="51" t="s">
        <v>147</v>
      </c>
      <c r="T32" s="51" t="s">
        <v>148</v>
      </c>
      <c r="U32" s="45" t="s">
        <v>148</v>
      </c>
      <c r="V32" s="45" t="s">
        <v>149</v>
      </c>
      <c r="W32" s="45" t="s">
        <v>149</v>
      </c>
      <c r="X32" s="45" t="s">
        <v>150</v>
      </c>
      <c r="Y32" s="48" t="s">
        <v>150</v>
      </c>
      <c r="Z32" s="49" t="s">
        <v>151</v>
      </c>
    </row>
    <row r="33" spans="1:26" ht="13.5" customHeight="1">
      <c r="A33" s="11">
        <v>31</v>
      </c>
      <c r="B33" s="12" t="s">
        <v>44</v>
      </c>
      <c r="C33" s="50" t="s">
        <v>171</v>
      </c>
      <c r="D33" s="50" t="s">
        <v>140</v>
      </c>
      <c r="E33" s="51" t="s">
        <v>140</v>
      </c>
      <c r="F33" s="52" t="s">
        <v>155</v>
      </c>
      <c r="G33" s="52" t="s">
        <v>155</v>
      </c>
      <c r="H33" s="51" t="s">
        <v>142</v>
      </c>
      <c r="I33" s="51" t="s">
        <v>142</v>
      </c>
      <c r="J33" s="51" t="s">
        <v>143</v>
      </c>
      <c r="K33" s="51" t="s">
        <v>143</v>
      </c>
      <c r="L33" s="51" t="s">
        <v>144</v>
      </c>
      <c r="M33" s="51" t="s">
        <v>144</v>
      </c>
      <c r="N33" s="51" t="s">
        <v>145</v>
      </c>
      <c r="O33" s="51" t="s">
        <v>145</v>
      </c>
      <c r="P33" s="51" t="s">
        <v>146</v>
      </c>
      <c r="Q33" s="51" t="s">
        <v>146</v>
      </c>
      <c r="R33" s="51" t="s">
        <v>147</v>
      </c>
      <c r="S33" s="51" t="s">
        <v>147</v>
      </c>
      <c r="T33" s="51" t="s">
        <v>148</v>
      </c>
      <c r="U33" s="45" t="s">
        <v>148</v>
      </c>
      <c r="V33" s="45" t="s">
        <v>149</v>
      </c>
      <c r="W33" s="45" t="s">
        <v>149</v>
      </c>
      <c r="X33" s="45" t="s">
        <v>150</v>
      </c>
      <c r="Y33" s="48" t="s">
        <v>150</v>
      </c>
      <c r="Z33" s="49" t="s">
        <v>151</v>
      </c>
    </row>
    <row r="34" spans="1:26" ht="13.5" customHeight="1">
      <c r="A34" s="11">
        <v>32</v>
      </c>
      <c r="B34" s="12" t="s">
        <v>45</v>
      </c>
      <c r="C34" s="50" t="s">
        <v>139</v>
      </c>
      <c r="D34" s="50" t="s">
        <v>140</v>
      </c>
      <c r="E34" s="51" t="s">
        <v>140</v>
      </c>
      <c r="F34" s="51" t="s">
        <v>141</v>
      </c>
      <c r="G34" s="51" t="s">
        <v>141</v>
      </c>
      <c r="H34" s="51" t="s">
        <v>142</v>
      </c>
      <c r="I34" s="51" t="s">
        <v>142</v>
      </c>
      <c r="J34" s="51" t="s">
        <v>143</v>
      </c>
      <c r="K34" s="51" t="s">
        <v>143</v>
      </c>
      <c r="L34" s="51" t="s">
        <v>144</v>
      </c>
      <c r="M34" s="51" t="s">
        <v>144</v>
      </c>
      <c r="N34" s="51" t="s">
        <v>145</v>
      </c>
      <c r="O34" s="51" t="s">
        <v>145</v>
      </c>
      <c r="P34" s="51" t="s">
        <v>146</v>
      </c>
      <c r="Q34" s="51" t="s">
        <v>146</v>
      </c>
      <c r="R34" s="51" t="s">
        <v>147</v>
      </c>
      <c r="S34" s="51" t="s">
        <v>147</v>
      </c>
      <c r="T34" s="51" t="s">
        <v>148</v>
      </c>
      <c r="U34" s="45" t="s">
        <v>148</v>
      </c>
      <c r="V34" s="45" t="s">
        <v>149</v>
      </c>
      <c r="W34" s="45" t="s">
        <v>149</v>
      </c>
      <c r="X34" s="45" t="s">
        <v>150</v>
      </c>
      <c r="Y34" s="48" t="s">
        <v>150</v>
      </c>
      <c r="Z34" s="49" t="s">
        <v>151</v>
      </c>
    </row>
    <row r="35" spans="1:26" ht="13.5" customHeight="1">
      <c r="A35" s="11">
        <v>33</v>
      </c>
      <c r="B35" s="12" t="s">
        <v>46</v>
      </c>
      <c r="C35" s="50" t="s">
        <v>139</v>
      </c>
      <c r="D35" s="50" t="s">
        <v>140</v>
      </c>
      <c r="E35" s="51" t="s">
        <v>140</v>
      </c>
      <c r="F35" s="51" t="s">
        <v>141</v>
      </c>
      <c r="G35" s="51" t="s">
        <v>141</v>
      </c>
      <c r="H35" s="51" t="s">
        <v>142</v>
      </c>
      <c r="I35" s="51" t="s">
        <v>142</v>
      </c>
      <c r="J35" s="51" t="s">
        <v>143</v>
      </c>
      <c r="K35" s="51" t="s">
        <v>143</v>
      </c>
      <c r="L35" s="51" t="s">
        <v>144</v>
      </c>
      <c r="M35" s="51" t="s">
        <v>144</v>
      </c>
      <c r="N35" s="51" t="s">
        <v>145</v>
      </c>
      <c r="O35" s="51" t="s">
        <v>145</v>
      </c>
      <c r="P35" s="51" t="s">
        <v>146</v>
      </c>
      <c r="Q35" s="51" t="s">
        <v>146</v>
      </c>
      <c r="R35" s="51" t="s">
        <v>147</v>
      </c>
      <c r="S35" s="51" t="s">
        <v>147</v>
      </c>
      <c r="T35" s="51" t="s">
        <v>148</v>
      </c>
      <c r="U35" s="45" t="s">
        <v>148</v>
      </c>
      <c r="V35" s="45" t="s">
        <v>149</v>
      </c>
      <c r="W35" s="45" t="s">
        <v>149</v>
      </c>
      <c r="X35" s="45" t="s">
        <v>150</v>
      </c>
      <c r="Y35" s="48" t="s">
        <v>150</v>
      </c>
      <c r="Z35" s="49" t="s">
        <v>151</v>
      </c>
    </row>
    <row r="36" spans="1:26" ht="13.5" customHeight="1">
      <c r="A36" s="11">
        <v>34</v>
      </c>
      <c r="B36" s="12" t="s">
        <v>47</v>
      </c>
      <c r="C36" s="50" t="s">
        <v>139</v>
      </c>
      <c r="D36" s="50" t="s">
        <v>140</v>
      </c>
      <c r="E36" s="51" t="s">
        <v>140</v>
      </c>
      <c r="F36" s="51" t="s">
        <v>141</v>
      </c>
      <c r="G36" s="51" t="s">
        <v>141</v>
      </c>
      <c r="H36" s="51" t="s">
        <v>142</v>
      </c>
      <c r="I36" s="51" t="s">
        <v>142</v>
      </c>
      <c r="J36" s="51" t="s">
        <v>143</v>
      </c>
      <c r="K36" s="51" t="s">
        <v>143</v>
      </c>
      <c r="L36" s="51" t="s">
        <v>144</v>
      </c>
      <c r="M36" s="51" t="s">
        <v>144</v>
      </c>
      <c r="N36" s="51" t="s">
        <v>145</v>
      </c>
      <c r="O36" s="51" t="s">
        <v>145</v>
      </c>
      <c r="P36" s="51" t="s">
        <v>146</v>
      </c>
      <c r="Q36" s="51" t="s">
        <v>146</v>
      </c>
      <c r="R36" s="51" t="s">
        <v>147</v>
      </c>
      <c r="S36" s="51" t="s">
        <v>147</v>
      </c>
      <c r="T36" s="51" t="s">
        <v>148</v>
      </c>
      <c r="U36" s="45" t="s">
        <v>148</v>
      </c>
      <c r="V36" s="45" t="s">
        <v>149</v>
      </c>
      <c r="W36" s="45" t="s">
        <v>149</v>
      </c>
      <c r="X36" s="45" t="s">
        <v>150</v>
      </c>
      <c r="Y36" s="48" t="s">
        <v>150</v>
      </c>
      <c r="Z36" s="49" t="s">
        <v>151</v>
      </c>
    </row>
    <row r="37" spans="1:26" ht="14.25" customHeight="1">
      <c r="A37" s="16">
        <v>35</v>
      </c>
      <c r="B37" s="15" t="s">
        <v>48</v>
      </c>
      <c r="C37" s="57" t="s">
        <v>139</v>
      </c>
      <c r="D37" s="57" t="s">
        <v>140</v>
      </c>
      <c r="E37" s="58" t="s">
        <v>140</v>
      </c>
      <c r="F37" s="58" t="s">
        <v>141</v>
      </c>
      <c r="G37" s="58" t="s">
        <v>141</v>
      </c>
      <c r="H37" s="58" t="s">
        <v>142</v>
      </c>
      <c r="I37" s="58" t="s">
        <v>142</v>
      </c>
      <c r="J37" s="58" t="s">
        <v>143</v>
      </c>
      <c r="K37" s="58" t="s">
        <v>143</v>
      </c>
      <c r="L37" s="58" t="s">
        <v>144</v>
      </c>
      <c r="M37" s="58" t="s">
        <v>144</v>
      </c>
      <c r="N37" s="58" t="s">
        <v>145</v>
      </c>
      <c r="O37" s="58" t="s">
        <v>145</v>
      </c>
      <c r="P37" s="58" t="s">
        <v>146</v>
      </c>
      <c r="Q37" s="58" t="s">
        <v>146</v>
      </c>
      <c r="R37" s="58" t="s">
        <v>147</v>
      </c>
      <c r="S37" s="58" t="s">
        <v>147</v>
      </c>
      <c r="T37" s="58" t="s">
        <v>148</v>
      </c>
      <c r="U37" s="76" t="s">
        <v>148</v>
      </c>
      <c r="V37" s="76" t="s">
        <v>149</v>
      </c>
      <c r="W37" s="76" t="s">
        <v>149</v>
      </c>
      <c r="X37" s="76" t="s">
        <v>150</v>
      </c>
      <c r="Y37" s="77" t="s">
        <v>150</v>
      </c>
      <c r="Z37" s="78" t="s">
        <v>151</v>
      </c>
    </row>
    <row r="38" spans="1:26" ht="13.5" customHeight="1">
      <c r="A38" s="21">
        <v>36</v>
      </c>
      <c r="B38" s="21" t="s">
        <v>49</v>
      </c>
      <c r="C38" s="74">
        <v>0</v>
      </c>
      <c r="D38" s="74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9">
        <v>0</v>
      </c>
      <c r="Z38" s="80">
        <v>0</v>
      </c>
    </row>
    <row r="39" spans="1:26" ht="13.5" customHeight="1">
      <c r="A39" s="18">
        <v>37</v>
      </c>
      <c r="B39" s="18" t="s">
        <v>50</v>
      </c>
      <c r="C39" s="50" t="s">
        <v>139</v>
      </c>
      <c r="D39" s="50" t="s">
        <v>140</v>
      </c>
      <c r="E39" s="51" t="s">
        <v>140</v>
      </c>
      <c r="F39" s="51" t="s">
        <v>141</v>
      </c>
      <c r="G39" s="51" t="s">
        <v>141</v>
      </c>
      <c r="H39" s="51" t="s">
        <v>142</v>
      </c>
      <c r="I39" s="51" t="s">
        <v>142</v>
      </c>
      <c r="J39" s="51" t="s">
        <v>143</v>
      </c>
      <c r="K39" s="51" t="s">
        <v>143</v>
      </c>
      <c r="L39" s="51" t="s">
        <v>144</v>
      </c>
      <c r="M39" s="51" t="s">
        <v>144</v>
      </c>
      <c r="N39" s="51" t="s">
        <v>145</v>
      </c>
      <c r="O39" s="51" t="s">
        <v>145</v>
      </c>
      <c r="P39" s="51" t="s">
        <v>146</v>
      </c>
      <c r="Q39" s="51" t="s">
        <v>146</v>
      </c>
      <c r="R39" s="51" t="s">
        <v>147</v>
      </c>
      <c r="S39" s="51" t="s">
        <v>147</v>
      </c>
      <c r="T39" s="51" t="s">
        <v>148</v>
      </c>
      <c r="U39" s="45" t="s">
        <v>148</v>
      </c>
      <c r="V39" s="45" t="s">
        <v>149</v>
      </c>
      <c r="W39" s="45" t="s">
        <v>149</v>
      </c>
      <c r="X39" s="45" t="s">
        <v>150</v>
      </c>
      <c r="Y39" s="48" t="s">
        <v>150</v>
      </c>
      <c r="Z39" s="49" t="s">
        <v>151</v>
      </c>
    </row>
    <row r="40" spans="1:26" ht="13.5" customHeight="1">
      <c r="A40" s="12">
        <v>38</v>
      </c>
      <c r="B40" s="12" t="s">
        <v>52</v>
      </c>
      <c r="C40" s="50" t="s">
        <v>139</v>
      </c>
      <c r="D40" s="50" t="s">
        <v>140</v>
      </c>
      <c r="E40" s="51" t="s">
        <v>140</v>
      </c>
      <c r="F40" s="51" t="s">
        <v>141</v>
      </c>
      <c r="G40" s="51" t="s">
        <v>141</v>
      </c>
      <c r="H40" s="51" t="s">
        <v>142</v>
      </c>
      <c r="I40" s="51" t="s">
        <v>142</v>
      </c>
      <c r="J40" s="51" t="s">
        <v>143</v>
      </c>
      <c r="K40" s="51" t="s">
        <v>143</v>
      </c>
      <c r="L40" s="51" t="s">
        <v>144</v>
      </c>
      <c r="M40" s="51" t="s">
        <v>144</v>
      </c>
      <c r="N40" s="51" t="s">
        <v>172</v>
      </c>
      <c r="O40" s="51" t="s">
        <v>172</v>
      </c>
      <c r="P40" s="51" t="s">
        <v>146</v>
      </c>
      <c r="Q40" s="64" t="s">
        <v>146</v>
      </c>
      <c r="R40" s="64" t="s">
        <v>147</v>
      </c>
      <c r="S40" s="51" t="s">
        <v>147</v>
      </c>
      <c r="T40" s="51" t="s">
        <v>148</v>
      </c>
      <c r="U40" s="45" t="s">
        <v>148</v>
      </c>
      <c r="V40" s="45" t="s">
        <v>149</v>
      </c>
      <c r="W40" s="45" t="s">
        <v>149</v>
      </c>
      <c r="X40" s="45" t="s">
        <v>150</v>
      </c>
      <c r="Y40" s="48" t="s">
        <v>150</v>
      </c>
      <c r="Z40" s="49" t="s">
        <v>151</v>
      </c>
    </row>
    <row r="41" spans="1:26" ht="13.5" customHeight="1">
      <c r="A41" s="18">
        <v>39</v>
      </c>
      <c r="B41" s="12" t="s">
        <v>53</v>
      </c>
      <c r="C41" s="67" t="s">
        <v>153</v>
      </c>
      <c r="D41" s="67" t="s">
        <v>173</v>
      </c>
      <c r="E41" s="46" t="s">
        <v>173</v>
      </c>
      <c r="F41" s="45" t="s">
        <v>141</v>
      </c>
      <c r="G41" s="45" t="s">
        <v>141</v>
      </c>
      <c r="H41" s="45" t="s">
        <v>142</v>
      </c>
      <c r="I41" s="45" t="s">
        <v>142</v>
      </c>
      <c r="J41" s="45" t="s">
        <v>143</v>
      </c>
      <c r="K41" s="45" t="s">
        <v>143</v>
      </c>
      <c r="L41" s="46" t="s">
        <v>174</v>
      </c>
      <c r="M41" s="46" t="s">
        <v>174</v>
      </c>
      <c r="N41" s="45" t="s">
        <v>145</v>
      </c>
      <c r="O41" s="45" t="s">
        <v>145</v>
      </c>
      <c r="P41" s="45" t="s">
        <v>175</v>
      </c>
      <c r="Q41" s="45" t="s">
        <v>175</v>
      </c>
      <c r="R41" s="45" t="s">
        <v>147</v>
      </c>
      <c r="S41" s="45" t="s">
        <v>147</v>
      </c>
      <c r="T41" s="45" t="s">
        <v>148</v>
      </c>
      <c r="U41" s="45" t="s">
        <v>148</v>
      </c>
      <c r="V41" s="45" t="s">
        <v>149</v>
      </c>
      <c r="W41" s="45" t="s">
        <v>149</v>
      </c>
      <c r="X41" s="45" t="s">
        <v>150</v>
      </c>
      <c r="Y41" s="48" t="s">
        <v>150</v>
      </c>
      <c r="Z41" s="69" t="s">
        <v>176</v>
      </c>
    </row>
    <row r="42" spans="1:26" ht="13.5" customHeight="1">
      <c r="A42" s="12">
        <v>40</v>
      </c>
      <c r="B42" s="12" t="s">
        <v>54</v>
      </c>
      <c r="C42" s="81" t="s">
        <v>177</v>
      </c>
      <c r="D42" s="50" t="s">
        <v>140</v>
      </c>
      <c r="E42" s="51" t="s">
        <v>140</v>
      </c>
      <c r="F42" s="51" t="s">
        <v>141</v>
      </c>
      <c r="G42" s="51" t="s">
        <v>141</v>
      </c>
      <c r="H42" s="51" t="s">
        <v>142</v>
      </c>
      <c r="I42" s="51" t="s">
        <v>142</v>
      </c>
      <c r="J42" s="51" t="s">
        <v>143</v>
      </c>
      <c r="K42" s="51" t="s">
        <v>143</v>
      </c>
      <c r="L42" s="51" t="s">
        <v>144</v>
      </c>
      <c r="M42" s="51" t="s">
        <v>144</v>
      </c>
      <c r="N42" s="51" t="s">
        <v>145</v>
      </c>
      <c r="O42" s="51" t="s">
        <v>145</v>
      </c>
      <c r="P42" s="51" t="s">
        <v>146</v>
      </c>
      <c r="Q42" s="51" t="s">
        <v>146</v>
      </c>
      <c r="R42" s="51" t="s">
        <v>147</v>
      </c>
      <c r="S42" s="51" t="s">
        <v>147</v>
      </c>
      <c r="T42" s="51" t="s">
        <v>148</v>
      </c>
      <c r="U42" s="51" t="s">
        <v>148</v>
      </c>
      <c r="V42" s="51" t="s">
        <v>149</v>
      </c>
      <c r="W42" s="45" t="s">
        <v>149</v>
      </c>
      <c r="X42" s="45" t="s">
        <v>150</v>
      </c>
      <c r="Y42" s="48" t="s">
        <v>150</v>
      </c>
      <c r="Z42" s="49" t="s">
        <v>151</v>
      </c>
    </row>
    <row r="43" spans="1:26" ht="13.5" customHeight="1">
      <c r="A43" s="18">
        <v>41</v>
      </c>
      <c r="B43" s="12" t="s">
        <v>55</v>
      </c>
      <c r="C43" s="50">
        <v>20000403</v>
      </c>
      <c r="D43" s="50">
        <v>20000501</v>
      </c>
      <c r="E43" s="51">
        <v>20000501</v>
      </c>
      <c r="F43" s="51">
        <v>20000529</v>
      </c>
      <c r="G43" s="51">
        <v>20000529</v>
      </c>
      <c r="H43" s="51">
        <v>20000703</v>
      </c>
      <c r="I43" s="51">
        <v>20000703</v>
      </c>
      <c r="J43" s="51">
        <v>20000731</v>
      </c>
      <c r="K43" s="51">
        <v>20000731</v>
      </c>
      <c r="L43" s="51">
        <v>20000828</v>
      </c>
      <c r="M43" s="51">
        <v>20000828</v>
      </c>
      <c r="N43" s="51">
        <v>20001002</v>
      </c>
      <c r="O43" s="51">
        <v>20001002</v>
      </c>
      <c r="P43" s="51">
        <v>20001030</v>
      </c>
      <c r="Q43" s="51">
        <v>20001030</v>
      </c>
      <c r="R43" s="53">
        <v>20001113</v>
      </c>
      <c r="S43" s="51">
        <v>20001127</v>
      </c>
      <c r="T43" s="51">
        <v>20001225</v>
      </c>
      <c r="U43" s="51">
        <v>20001225</v>
      </c>
      <c r="V43" s="53">
        <v>20010109</v>
      </c>
      <c r="W43" s="51">
        <v>0</v>
      </c>
      <c r="X43" s="51">
        <v>0</v>
      </c>
      <c r="Y43" s="82">
        <v>20010319</v>
      </c>
      <c r="Z43" s="55">
        <v>20010402</v>
      </c>
    </row>
    <row r="44" spans="1:26" ht="14.25" customHeight="1">
      <c r="A44" s="15">
        <v>42</v>
      </c>
      <c r="B44" s="15" t="s">
        <v>57</v>
      </c>
      <c r="C44" s="57" t="s">
        <v>139</v>
      </c>
      <c r="D44" s="57" t="s">
        <v>140</v>
      </c>
      <c r="E44" s="58" t="s">
        <v>140</v>
      </c>
      <c r="F44" s="58" t="s">
        <v>141</v>
      </c>
      <c r="G44" s="58" t="s">
        <v>141</v>
      </c>
      <c r="H44" s="58" t="s">
        <v>142</v>
      </c>
      <c r="I44" s="58" t="s">
        <v>142</v>
      </c>
      <c r="J44" s="58" t="s">
        <v>143</v>
      </c>
      <c r="K44" s="58" t="s">
        <v>143</v>
      </c>
      <c r="L44" s="58" t="s">
        <v>144</v>
      </c>
      <c r="M44" s="58" t="s">
        <v>144</v>
      </c>
      <c r="N44" s="58" t="s">
        <v>145</v>
      </c>
      <c r="O44" s="58" t="s">
        <v>145</v>
      </c>
      <c r="P44" s="58" t="s">
        <v>146</v>
      </c>
      <c r="Q44" s="58" t="s">
        <v>146</v>
      </c>
      <c r="R44" s="58" t="s">
        <v>147</v>
      </c>
      <c r="S44" s="58" t="s">
        <v>147</v>
      </c>
      <c r="T44" s="58" t="s">
        <v>148</v>
      </c>
      <c r="U44" s="76" t="s">
        <v>148</v>
      </c>
      <c r="V44" s="76" t="s">
        <v>149</v>
      </c>
      <c r="W44" s="76" t="s">
        <v>149</v>
      </c>
      <c r="X44" s="76" t="s">
        <v>150</v>
      </c>
      <c r="Y44" s="77" t="s">
        <v>150</v>
      </c>
      <c r="Z44" s="78" t="s">
        <v>151</v>
      </c>
    </row>
    <row r="45" spans="1:26" ht="13.5" customHeight="1">
      <c r="A45" s="21">
        <v>43</v>
      </c>
      <c r="B45" s="21" t="s">
        <v>59</v>
      </c>
      <c r="C45" s="83" t="s">
        <v>153</v>
      </c>
      <c r="D45" s="74" t="s">
        <v>140</v>
      </c>
      <c r="E45" s="75" t="s">
        <v>140</v>
      </c>
      <c r="F45" s="75" t="s">
        <v>141</v>
      </c>
      <c r="G45" s="75" t="s">
        <v>141</v>
      </c>
      <c r="H45" s="75" t="s">
        <v>142</v>
      </c>
      <c r="I45" s="75" t="s">
        <v>142</v>
      </c>
      <c r="J45" s="75" t="s">
        <v>143</v>
      </c>
      <c r="K45" s="75" t="s">
        <v>143</v>
      </c>
      <c r="L45" s="84" t="s">
        <v>178</v>
      </c>
      <c r="M45" s="84" t="s">
        <v>178</v>
      </c>
      <c r="N45" s="75" t="s">
        <v>145</v>
      </c>
      <c r="O45" s="75" t="s">
        <v>145</v>
      </c>
      <c r="P45" s="75" t="s">
        <v>146</v>
      </c>
      <c r="Q45" s="75" t="s">
        <v>146</v>
      </c>
      <c r="R45" s="75" t="s">
        <v>147</v>
      </c>
      <c r="S45" s="75" t="s">
        <v>147</v>
      </c>
      <c r="T45" s="85" t="s">
        <v>179</v>
      </c>
      <c r="U45" s="86" t="s">
        <v>179</v>
      </c>
      <c r="V45" s="41" t="s">
        <v>149</v>
      </c>
      <c r="W45" s="41" t="s">
        <v>149</v>
      </c>
      <c r="X45" s="41" t="s">
        <v>150</v>
      </c>
      <c r="Y45" s="42" t="s">
        <v>150</v>
      </c>
      <c r="Z45" s="87" t="s">
        <v>176</v>
      </c>
    </row>
    <row r="46" spans="1:26" ht="13.5" customHeight="1">
      <c r="A46" s="12">
        <v>44</v>
      </c>
      <c r="B46" s="12" t="s">
        <v>60</v>
      </c>
      <c r="C46" s="50" t="s">
        <v>139</v>
      </c>
      <c r="D46" s="50" t="s">
        <v>140</v>
      </c>
      <c r="E46" s="51" t="s">
        <v>140</v>
      </c>
      <c r="F46" s="51" t="s">
        <v>141</v>
      </c>
      <c r="G46" s="51" t="s">
        <v>141</v>
      </c>
      <c r="H46" s="51" t="s">
        <v>142</v>
      </c>
      <c r="I46" s="51" t="s">
        <v>142</v>
      </c>
      <c r="J46" s="51" t="s">
        <v>143</v>
      </c>
      <c r="K46" s="51" t="s">
        <v>143</v>
      </c>
      <c r="L46" s="51" t="s">
        <v>144</v>
      </c>
      <c r="M46" s="51" t="s">
        <v>144</v>
      </c>
      <c r="N46" s="51" t="s">
        <v>145</v>
      </c>
      <c r="O46" s="51" t="s">
        <v>145</v>
      </c>
      <c r="P46" s="51" t="s">
        <v>146</v>
      </c>
      <c r="Q46" s="51" t="s">
        <v>146</v>
      </c>
      <c r="R46" s="51" t="s">
        <v>147</v>
      </c>
      <c r="S46" s="51" t="s">
        <v>147</v>
      </c>
      <c r="T46" s="51" t="s">
        <v>148</v>
      </c>
      <c r="U46" s="45" t="s">
        <v>148</v>
      </c>
      <c r="V46" s="45" t="s">
        <v>149</v>
      </c>
      <c r="W46" s="45" t="s">
        <v>149</v>
      </c>
      <c r="X46" s="45" t="s">
        <v>150</v>
      </c>
      <c r="Y46" s="48" t="s">
        <v>150</v>
      </c>
      <c r="Z46" s="49" t="s">
        <v>151</v>
      </c>
    </row>
    <row r="47" spans="1:26" ht="13.5" customHeight="1">
      <c r="A47" s="12">
        <v>45</v>
      </c>
      <c r="B47" s="12" t="s">
        <v>62</v>
      </c>
      <c r="C47" s="50">
        <v>20000403</v>
      </c>
      <c r="D47" s="50">
        <v>20000501</v>
      </c>
      <c r="E47" s="51">
        <v>20000501</v>
      </c>
      <c r="F47" s="51">
        <v>20000529</v>
      </c>
      <c r="G47" s="51">
        <v>20000529</v>
      </c>
      <c r="H47" s="51">
        <v>20000703</v>
      </c>
      <c r="I47" s="51">
        <v>20000703</v>
      </c>
      <c r="J47" s="51">
        <v>20000731</v>
      </c>
      <c r="K47" s="51">
        <v>20000731</v>
      </c>
      <c r="L47" s="51">
        <v>20000828</v>
      </c>
      <c r="M47" s="51">
        <v>20000828</v>
      </c>
      <c r="N47" s="51">
        <v>20001002</v>
      </c>
      <c r="O47" s="51">
        <v>20001002</v>
      </c>
      <c r="P47" s="51">
        <v>20001030</v>
      </c>
      <c r="Q47" s="51">
        <v>20001030</v>
      </c>
      <c r="R47" s="51">
        <v>20001127</v>
      </c>
      <c r="S47" s="51">
        <v>20001127</v>
      </c>
      <c r="T47" s="51">
        <v>20001225</v>
      </c>
      <c r="U47" s="45" t="s">
        <v>180</v>
      </c>
      <c r="V47" s="45" t="s">
        <v>181</v>
      </c>
      <c r="W47" s="45" t="s">
        <v>181</v>
      </c>
      <c r="X47" s="45" t="s">
        <v>182</v>
      </c>
      <c r="Y47" s="48" t="s">
        <v>182</v>
      </c>
      <c r="Z47" s="49" t="s">
        <v>183</v>
      </c>
    </row>
    <row r="48" spans="1:26" ht="13.5" customHeight="1">
      <c r="A48" s="12">
        <v>46</v>
      </c>
      <c r="B48" s="12" t="s">
        <v>64</v>
      </c>
      <c r="C48" s="50">
        <v>20000403</v>
      </c>
      <c r="D48" s="50">
        <v>20000501</v>
      </c>
      <c r="E48" s="51">
        <v>20000501</v>
      </c>
      <c r="F48" s="51">
        <v>20000529</v>
      </c>
      <c r="G48" s="51">
        <v>20000529</v>
      </c>
      <c r="H48" s="51">
        <v>20000703</v>
      </c>
      <c r="I48" s="51">
        <v>20000703</v>
      </c>
      <c r="J48" s="51">
        <v>20000731</v>
      </c>
      <c r="K48" s="51">
        <v>20000731</v>
      </c>
      <c r="L48" s="51">
        <v>20000828</v>
      </c>
      <c r="M48" s="51">
        <v>20000828</v>
      </c>
      <c r="N48" s="51">
        <v>20001002</v>
      </c>
      <c r="O48" s="51">
        <v>20001002</v>
      </c>
      <c r="P48" s="51">
        <v>20001030</v>
      </c>
      <c r="Q48" s="51">
        <v>20001030</v>
      </c>
      <c r="R48" s="51">
        <v>20001127</v>
      </c>
      <c r="S48" s="51">
        <v>20001127</v>
      </c>
      <c r="T48" s="51">
        <v>20001225</v>
      </c>
      <c r="U48" s="45" t="s">
        <v>180</v>
      </c>
      <c r="V48" s="45" t="s">
        <v>181</v>
      </c>
      <c r="W48" s="45" t="s">
        <v>181</v>
      </c>
      <c r="X48" s="45" t="s">
        <v>182</v>
      </c>
      <c r="Y48" s="48" t="s">
        <v>182</v>
      </c>
      <c r="Z48" s="49" t="s">
        <v>183</v>
      </c>
    </row>
    <row r="49" spans="1:26" ht="13.5" customHeight="1">
      <c r="A49" s="12">
        <v>47</v>
      </c>
      <c r="B49" s="12" t="s">
        <v>65</v>
      </c>
      <c r="C49" s="50" t="s">
        <v>139</v>
      </c>
      <c r="D49" s="50" t="s">
        <v>140</v>
      </c>
      <c r="E49" s="51" t="s">
        <v>140</v>
      </c>
      <c r="F49" s="51" t="s">
        <v>141</v>
      </c>
      <c r="G49" s="51" t="s">
        <v>141</v>
      </c>
      <c r="H49" s="51" t="s">
        <v>142</v>
      </c>
      <c r="I49" s="51" t="s">
        <v>142</v>
      </c>
      <c r="J49" s="51" t="s">
        <v>143</v>
      </c>
      <c r="K49" s="51" t="s">
        <v>143</v>
      </c>
      <c r="L49" s="51" t="s">
        <v>144</v>
      </c>
      <c r="M49" s="51" t="s">
        <v>144</v>
      </c>
      <c r="N49" s="51" t="s">
        <v>145</v>
      </c>
      <c r="O49" s="51" t="s">
        <v>145</v>
      </c>
      <c r="P49" s="51" t="s">
        <v>146</v>
      </c>
      <c r="Q49" s="51" t="s">
        <v>146</v>
      </c>
      <c r="R49" s="51" t="s">
        <v>147</v>
      </c>
      <c r="S49" s="51" t="s">
        <v>147</v>
      </c>
      <c r="T49" s="51" t="s">
        <v>148</v>
      </c>
      <c r="U49" s="45" t="s">
        <v>148</v>
      </c>
      <c r="V49" s="45" t="s">
        <v>149</v>
      </c>
      <c r="W49" s="45" t="s">
        <v>149</v>
      </c>
      <c r="X49" s="45" t="s">
        <v>150</v>
      </c>
      <c r="Y49" s="48" t="s">
        <v>150</v>
      </c>
      <c r="Z49" s="49" t="s">
        <v>151</v>
      </c>
    </row>
    <row r="50" spans="1:26" ht="13.5" customHeight="1">
      <c r="A50" s="12">
        <v>48</v>
      </c>
      <c r="B50" s="12" t="s">
        <v>66</v>
      </c>
      <c r="C50" s="88" t="s">
        <v>139</v>
      </c>
      <c r="D50" s="88" t="s">
        <v>140</v>
      </c>
      <c r="E50" s="89" t="s">
        <v>140</v>
      </c>
      <c r="F50" s="89" t="s">
        <v>141</v>
      </c>
      <c r="G50" s="89" t="s">
        <v>141</v>
      </c>
      <c r="H50" s="89" t="s">
        <v>142</v>
      </c>
      <c r="I50" s="89" t="s">
        <v>142</v>
      </c>
      <c r="J50" s="89" t="s">
        <v>143</v>
      </c>
      <c r="K50" s="89" t="s">
        <v>143</v>
      </c>
      <c r="L50" s="89" t="s">
        <v>144</v>
      </c>
      <c r="M50" s="89" t="s">
        <v>144</v>
      </c>
      <c r="N50" s="89" t="s">
        <v>145</v>
      </c>
      <c r="O50" s="89" t="s">
        <v>145</v>
      </c>
      <c r="P50" s="89" t="s">
        <v>146</v>
      </c>
      <c r="Q50" s="89" t="s">
        <v>146</v>
      </c>
      <c r="R50" s="89" t="s">
        <v>147</v>
      </c>
      <c r="S50" s="89" t="s">
        <v>147</v>
      </c>
      <c r="T50" s="89" t="s">
        <v>148</v>
      </c>
      <c r="U50" s="89" t="s">
        <v>148</v>
      </c>
      <c r="V50" s="89" t="s">
        <v>149</v>
      </c>
      <c r="W50" s="89" t="s">
        <v>149</v>
      </c>
      <c r="X50" s="89" t="s">
        <v>150</v>
      </c>
      <c r="Y50" s="90" t="s">
        <v>150</v>
      </c>
      <c r="Z50" s="91" t="s">
        <v>151</v>
      </c>
    </row>
    <row r="51" spans="1:26" ht="13.5" customHeight="1">
      <c r="A51" s="12">
        <v>49</v>
      </c>
      <c r="B51" s="12" t="s">
        <v>67</v>
      </c>
      <c r="C51" s="56" t="s">
        <v>171</v>
      </c>
      <c r="D51" s="56" t="s">
        <v>154</v>
      </c>
      <c r="E51" s="52" t="s">
        <v>154</v>
      </c>
      <c r="F51" s="52" t="s">
        <v>155</v>
      </c>
      <c r="G51" s="52" t="s">
        <v>155</v>
      </c>
      <c r="H51" s="51" t="s">
        <v>142</v>
      </c>
      <c r="I51" s="51" t="s">
        <v>142</v>
      </c>
      <c r="J51" s="51" t="s">
        <v>143</v>
      </c>
      <c r="K51" s="51" t="s">
        <v>143</v>
      </c>
      <c r="L51" s="53" t="s">
        <v>184</v>
      </c>
      <c r="M51" s="53" t="s">
        <v>184</v>
      </c>
      <c r="N51" s="51" t="s">
        <v>185</v>
      </c>
      <c r="O51" s="51" t="s">
        <v>185</v>
      </c>
      <c r="P51" s="51" t="s">
        <v>186</v>
      </c>
      <c r="Q51" s="51" t="s">
        <v>186</v>
      </c>
      <c r="R51" s="52" t="s">
        <v>187</v>
      </c>
      <c r="S51" s="52" t="s">
        <v>187</v>
      </c>
      <c r="T51" s="53" t="s">
        <v>179</v>
      </c>
      <c r="U51" s="47" t="s">
        <v>179</v>
      </c>
      <c r="V51" s="45" t="s">
        <v>149</v>
      </c>
      <c r="W51" s="45" t="s">
        <v>149</v>
      </c>
      <c r="X51" s="45" t="s">
        <v>150</v>
      </c>
      <c r="Y51" s="48" t="s">
        <v>150</v>
      </c>
      <c r="Z51" s="69" t="s">
        <v>176</v>
      </c>
    </row>
    <row r="52" spans="1:26" ht="13.5" customHeight="1">
      <c r="A52" s="12">
        <v>50</v>
      </c>
      <c r="B52" s="12" t="s">
        <v>68</v>
      </c>
      <c r="C52" s="50" t="s">
        <v>139</v>
      </c>
      <c r="D52" s="50" t="s">
        <v>140</v>
      </c>
      <c r="E52" s="51" t="s">
        <v>140</v>
      </c>
      <c r="F52" s="51" t="s">
        <v>141</v>
      </c>
      <c r="G52" s="51" t="s">
        <v>141</v>
      </c>
      <c r="H52" s="51" t="s">
        <v>142</v>
      </c>
      <c r="I52" s="51" t="s">
        <v>142</v>
      </c>
      <c r="J52" s="51" t="s">
        <v>143</v>
      </c>
      <c r="K52" s="51" t="s">
        <v>143</v>
      </c>
      <c r="L52" s="51" t="s">
        <v>144</v>
      </c>
      <c r="M52" s="51" t="s">
        <v>144</v>
      </c>
      <c r="N52" s="51" t="s">
        <v>145</v>
      </c>
      <c r="O52" s="51" t="s">
        <v>145</v>
      </c>
      <c r="P52" s="51" t="s">
        <v>146</v>
      </c>
      <c r="Q52" s="51" t="s">
        <v>146</v>
      </c>
      <c r="R52" s="51" t="s">
        <v>147</v>
      </c>
      <c r="S52" s="51" t="s">
        <v>147</v>
      </c>
      <c r="T52" s="51" t="s">
        <v>148</v>
      </c>
      <c r="U52" s="45" t="s">
        <v>148</v>
      </c>
      <c r="V52" s="45" t="s">
        <v>149</v>
      </c>
      <c r="W52" s="45" t="s">
        <v>149</v>
      </c>
      <c r="X52" s="45" t="s">
        <v>150</v>
      </c>
      <c r="Y52" s="48" t="s">
        <v>150</v>
      </c>
      <c r="Z52" s="49" t="s">
        <v>151</v>
      </c>
    </row>
    <row r="53" spans="1:26" ht="13.5" customHeight="1">
      <c r="A53" s="12">
        <v>51</v>
      </c>
      <c r="B53" s="12" t="s">
        <v>69</v>
      </c>
      <c r="C53" s="50" t="s">
        <v>139</v>
      </c>
      <c r="D53" s="50" t="s">
        <v>140</v>
      </c>
      <c r="E53" s="51" t="s">
        <v>140</v>
      </c>
      <c r="F53" s="51" t="s">
        <v>141</v>
      </c>
      <c r="G53" s="51" t="s">
        <v>141</v>
      </c>
      <c r="H53" s="52" t="s">
        <v>188</v>
      </c>
      <c r="I53" s="52" t="s">
        <v>188</v>
      </c>
      <c r="J53" s="51" t="s">
        <v>143</v>
      </c>
      <c r="K53" s="51" t="s">
        <v>143</v>
      </c>
      <c r="L53" s="51" t="s">
        <v>144</v>
      </c>
      <c r="M53" s="51" t="s">
        <v>144</v>
      </c>
      <c r="N53" s="51" t="s">
        <v>145</v>
      </c>
      <c r="O53" s="51" t="s">
        <v>145</v>
      </c>
      <c r="P53" s="51" t="s">
        <v>146</v>
      </c>
      <c r="Q53" s="51" t="s">
        <v>146</v>
      </c>
      <c r="R53" s="51" t="s">
        <v>147</v>
      </c>
      <c r="S53" s="51" t="s">
        <v>147</v>
      </c>
      <c r="T53" s="51" t="s">
        <v>148</v>
      </c>
      <c r="U53" s="45" t="s">
        <v>148</v>
      </c>
      <c r="V53" s="45" t="s">
        <v>149</v>
      </c>
      <c r="W53" s="45" t="s">
        <v>149</v>
      </c>
      <c r="X53" s="46" t="s">
        <v>189</v>
      </c>
      <c r="Y53" s="68" t="s">
        <v>190</v>
      </c>
      <c r="Z53" s="49" t="s">
        <v>151</v>
      </c>
    </row>
    <row r="54" spans="1:26" ht="14.25" customHeight="1">
      <c r="A54" s="22">
        <v>52</v>
      </c>
      <c r="B54" s="22" t="s">
        <v>71</v>
      </c>
      <c r="C54" s="92" t="s">
        <v>139</v>
      </c>
      <c r="D54" s="92" t="s">
        <v>140</v>
      </c>
      <c r="E54" s="93" t="s">
        <v>140</v>
      </c>
      <c r="F54" s="93" t="s">
        <v>141</v>
      </c>
      <c r="G54" s="93" t="s">
        <v>141</v>
      </c>
      <c r="H54" s="93" t="s">
        <v>142</v>
      </c>
      <c r="I54" s="93" t="s">
        <v>142</v>
      </c>
      <c r="J54" s="93" t="s">
        <v>143</v>
      </c>
      <c r="K54" s="93" t="s">
        <v>143</v>
      </c>
      <c r="L54" s="93" t="s">
        <v>144</v>
      </c>
      <c r="M54" s="93" t="s">
        <v>144</v>
      </c>
      <c r="N54" s="93" t="s">
        <v>145</v>
      </c>
      <c r="O54" s="93" t="s">
        <v>145</v>
      </c>
      <c r="P54" s="93" t="s">
        <v>146</v>
      </c>
      <c r="Q54" s="93" t="s">
        <v>146</v>
      </c>
      <c r="R54" s="93" t="s">
        <v>147</v>
      </c>
      <c r="S54" s="93" t="s">
        <v>147</v>
      </c>
      <c r="T54" s="93" t="s">
        <v>148</v>
      </c>
      <c r="U54" s="94" t="s">
        <v>148</v>
      </c>
      <c r="V54" s="94" t="s">
        <v>149</v>
      </c>
      <c r="W54" s="94" t="s">
        <v>149</v>
      </c>
      <c r="X54" s="94" t="s">
        <v>150</v>
      </c>
      <c r="Y54" s="95" t="s">
        <v>150</v>
      </c>
      <c r="Z54" s="96" t="s">
        <v>151</v>
      </c>
    </row>
    <row r="55" spans="1:26" ht="13.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3.5" customHeight="1">
      <c r="A56" s="97" t="s">
        <v>191</v>
      </c>
      <c r="B56" s="97" t="s">
        <v>192</v>
      </c>
      <c r="C56" s="32">
        <v>-13</v>
      </c>
      <c r="D56" s="32">
        <v>-3</v>
      </c>
      <c r="E56" s="32">
        <v>-3</v>
      </c>
      <c r="F56" s="32">
        <v>0</v>
      </c>
      <c r="G56" s="32">
        <v>0</v>
      </c>
      <c r="H56" s="32">
        <v>-3</v>
      </c>
      <c r="I56" s="32">
        <v>-3</v>
      </c>
      <c r="J56" s="32">
        <v>-8</v>
      </c>
      <c r="K56" s="32">
        <v>0</v>
      </c>
      <c r="L56" s="32">
        <v>-8</v>
      </c>
      <c r="M56" s="32">
        <v>-3</v>
      </c>
      <c r="N56" s="32">
        <v>-6</v>
      </c>
      <c r="O56" s="32">
        <v>-6</v>
      </c>
      <c r="P56" s="32">
        <v>0</v>
      </c>
      <c r="Q56" s="32">
        <v>0</v>
      </c>
      <c r="R56" s="32">
        <v>-14</v>
      </c>
      <c r="S56" s="32">
        <v>0</v>
      </c>
      <c r="T56" s="32">
        <v>0</v>
      </c>
      <c r="U56" s="32">
        <v>0</v>
      </c>
      <c r="V56" s="32">
        <v>-20</v>
      </c>
      <c r="W56" s="32">
        <v>0</v>
      </c>
      <c r="X56" s="32">
        <v>-7</v>
      </c>
      <c r="Y56" s="32">
        <v>-3</v>
      </c>
      <c r="Z56" s="32">
        <v>-7</v>
      </c>
    </row>
    <row r="57" spans="1:26" ht="13.5" customHeight="1">
      <c r="A57" s="97" t="s">
        <v>193</v>
      </c>
      <c r="B57" s="97" t="s">
        <v>192</v>
      </c>
      <c r="C57" s="32">
        <v>14</v>
      </c>
      <c r="D57" s="32">
        <v>7</v>
      </c>
      <c r="E57" s="32">
        <v>7</v>
      </c>
      <c r="F57" s="32">
        <v>7</v>
      </c>
      <c r="G57" s="32">
        <v>7</v>
      </c>
      <c r="H57" s="32">
        <v>1</v>
      </c>
      <c r="I57" s="32">
        <v>1</v>
      </c>
      <c r="J57" s="32">
        <v>2</v>
      </c>
      <c r="K57" s="32">
        <v>2</v>
      </c>
      <c r="L57" s="32">
        <v>14</v>
      </c>
      <c r="M57" s="32">
        <v>14</v>
      </c>
      <c r="N57" s="32">
        <v>2</v>
      </c>
      <c r="O57" s="32">
        <v>2</v>
      </c>
      <c r="P57" s="32">
        <v>7</v>
      </c>
      <c r="Q57" s="32">
        <v>7</v>
      </c>
      <c r="R57" s="32">
        <v>9</v>
      </c>
      <c r="S57" s="32">
        <v>9</v>
      </c>
      <c r="T57" s="32">
        <v>16</v>
      </c>
      <c r="U57" s="32">
        <v>16</v>
      </c>
      <c r="V57" s="32">
        <v>9</v>
      </c>
      <c r="W57" s="32">
        <v>9</v>
      </c>
      <c r="X57" s="32">
        <v>9</v>
      </c>
      <c r="Y57" s="32">
        <v>21</v>
      </c>
      <c r="Z57" s="32">
        <v>0</v>
      </c>
    </row>
    <row r="58" spans="1:26" ht="13.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3.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3.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3.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3.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3.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3.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3.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3.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3.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3.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3.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3.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3.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3.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3.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3.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3.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3.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3.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3.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3.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3.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3.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3.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3.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3.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3.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3.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3.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3.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3.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3.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3.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3.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3.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3.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3.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3.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3.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3.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3.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3.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3.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3.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3.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3.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3.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3.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3.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3.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3.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3.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3.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3.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3.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3.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3.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3.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3.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3.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3.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3.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3.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3.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3.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3.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3.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3.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3.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3.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3.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3.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3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3.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3.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3.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3.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3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3.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3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3.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3.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3.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3.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3.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3.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3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3.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3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3.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3.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3.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3.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3.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3.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3.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3.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3.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3.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3.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3.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3.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3.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3.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3.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3.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3.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3.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3.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3.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3.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3.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3.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3.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3.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3.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3.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3.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3.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3.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3.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3.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3.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3.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3.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3.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3.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3.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3.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3.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3.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3.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3.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3.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3.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3.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3.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3.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3.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3.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3.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3.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3.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3.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3.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3.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3.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3.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3.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3.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3.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3.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3.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3.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3.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3.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3.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3.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3.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3.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3.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3.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3.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3.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3.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3.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3.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3.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3.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3.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3.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3.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3.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3.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3.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3.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3.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3.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3.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3.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3.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3.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3.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3.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3.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3.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3.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3.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3.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3.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3.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3.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3.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3.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3.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3.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3.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3.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3.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3.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3.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3.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3.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3.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3.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3.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3.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3.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3.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3.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3.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3.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3.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3.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3.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3.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3.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3.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3.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3.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3.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3.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3.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3.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3.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3.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3.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3.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3.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3.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3.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3.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3.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3.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3.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3.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3.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3.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3.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3.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3.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3.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3.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3.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3.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3.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3.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3.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3.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3.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3.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3.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3.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3.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3.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3.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3.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3.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3.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3.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3.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3.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3.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3.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3.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3.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3.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3.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3.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3.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3.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3.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3.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3.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3.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3.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3.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3.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3.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3.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3.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3.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3.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3.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3.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3.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3.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3.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3.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3.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3.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3.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3.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3.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3.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3.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3.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3.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3.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3.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3.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3.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3.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3.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3.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3.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3.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3.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3.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3.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3.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3.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3.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3.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3.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3.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3.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3.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3.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3.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3.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3.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3.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3.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3.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3.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3.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3.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3.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3.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3.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3.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3.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3.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3.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3.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3.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3.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3.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3.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3.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3.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3.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3.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3.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3.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3.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3.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3.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3.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3.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3.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3.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3.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3.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3.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3.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3.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3.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3.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3.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3.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3.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3.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3.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3.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3.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3.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3.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3.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3.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3.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3.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3.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3.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3.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3.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3.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3.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3.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3.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3.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3.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3.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3.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3.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3.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3.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3.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3.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3.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3.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3.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3.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3.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3.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3.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3.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3.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3.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3.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3.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3.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3.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3.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3.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3.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3.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3.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3.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3.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3.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3.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3.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3.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3.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3.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3.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3.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3.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3.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3.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3.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3.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3.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3.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3.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3.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3.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3.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3.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3.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3.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3.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3.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3.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3.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3.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3.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3.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3.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3.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3.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3.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3.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3.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3.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3.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3.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3.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3.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3.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3.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3.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3.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3.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3.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3.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3.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3.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3.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3.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3.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3.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3.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3.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3.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3.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3.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3.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3.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3.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3.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3.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3.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3.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3.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3.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3.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3.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3.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3.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3.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3.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3.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3.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3.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3.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3.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3.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3.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3.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3.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3.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3.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3.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3.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3.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3.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3.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3.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3.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3.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3.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3.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3.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3.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3.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3.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3.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3.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3.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3.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3.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3.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3.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3.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3.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3.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3.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3.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3.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3.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3.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3.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3.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3.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3.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3.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3.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3.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3.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3.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3.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3.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3.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3.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3.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3.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3.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3.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3.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3.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3.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3.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3.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3.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3.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3.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3.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3.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3.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3.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3.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3.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3.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3.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3.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3.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3.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3.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3.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3.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3.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3.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3.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3.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3.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3.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3.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3.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3.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3.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3.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3.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3.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3.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3.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3.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3.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3.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3.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3.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3.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3.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3.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3.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3.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3.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3.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3.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3.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3.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3.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3.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3.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3.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3.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3.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3.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3.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3.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3.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3.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3.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3.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3.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3.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3.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3.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3.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3.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3.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3.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3.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3.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3.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3.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3.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3.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3.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3.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3.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3.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3.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3.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3.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3.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3.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3.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3.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3.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3.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3.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3.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3.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3.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3.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3.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3.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3.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3.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3.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3.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3.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3.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3.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3.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3.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3.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3.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3.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3.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3.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3.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3.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3.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3.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3.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3.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3.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3.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3.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3.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3.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3.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3.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3.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3.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3.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3.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3.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3.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3.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3.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3.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3.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3.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3.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3.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3.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3.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3.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3.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3.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3.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3.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3.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3.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3.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3.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3.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3.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3.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3.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3.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3.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3.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3.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3.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3.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3.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3.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3.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3.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3.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3.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3.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3.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3.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3.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3.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3.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3.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3.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3.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3.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3.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3.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3.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3.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3.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3.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3.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3.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3.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3.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3.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3.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3.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3.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3.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3.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3.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3.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3.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3.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3.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3.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3.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3.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3.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3.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3.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3.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3.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3.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3.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3.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3.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3.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3.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3.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3.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3.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3.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3.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3.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3.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3.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3.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3.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3.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3.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3.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3.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3.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3.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3.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3.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3.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3.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3.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3.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3.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3.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3.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3.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3.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3.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3.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3.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3.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3.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3.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3.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3.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3.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3.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3.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3.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3.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3.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3.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3.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3.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3.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3.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3.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3.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3.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3.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3.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3.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3.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3.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3.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3.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3.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3.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3.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3.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3.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3.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3.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3.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3.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3.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3.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3.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3.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3.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3.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3.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3.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3.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3.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3.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3.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3.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3.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3.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3.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3.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3.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3.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3.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3.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3.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3.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3.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3.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3.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3.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3.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3.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3.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3.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3.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3.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3.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3.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3.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3.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3.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3.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3.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3.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3.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3.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3.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3.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3.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3.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3.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3.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3.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3.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3.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3.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3.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3.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3.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3.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3.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3.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3.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3.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3.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3.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3.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3.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3.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3.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3.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3.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3.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3.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3.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3.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3.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3.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3.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3.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3.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3.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3.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3.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3.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3.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3.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3.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3.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3.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3.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3.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3.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3.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3.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3.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3.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3.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3.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3.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3.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3.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3.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3.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3.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3.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3.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3.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3.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3.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3.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3.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3.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3.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3.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3.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3.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3.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3.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3.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3.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3.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3.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3.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3.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3.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3.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honeticPr fontId="12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5" customWidth="1"/>
    <col min="2" max="2" width="8.25" customWidth="1"/>
    <col min="3" max="3" width="4" customWidth="1"/>
    <col min="4" max="14" width="4.25" customWidth="1"/>
    <col min="15" max="15" width="5.375" customWidth="1"/>
    <col min="16" max="18" width="4.25" customWidth="1"/>
    <col min="19" max="19" width="9" customWidth="1"/>
    <col min="20" max="20" width="5" customWidth="1"/>
    <col min="21" max="21" width="9" customWidth="1"/>
    <col min="22" max="35" width="4.5" customWidth="1"/>
    <col min="36" max="36" width="12.625" customWidth="1"/>
    <col min="37" max="37" width="7.375" customWidth="1"/>
    <col min="38" max="39" width="9" customWidth="1"/>
  </cols>
  <sheetData>
    <row r="1" spans="1:39" ht="13.5" customHeight="1">
      <c r="A1" s="23"/>
      <c r="B1" s="23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13.5" customHeight="1">
      <c r="A2" s="23"/>
      <c r="B2" s="23"/>
      <c r="C2" s="23" t="s">
        <v>194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99" t="s">
        <v>195</v>
      </c>
      <c r="AK2" s="100">
        <f>COUNT(C5:N56)-COUNTIF(C5:N56,0)</f>
        <v>589</v>
      </c>
      <c r="AL2" s="23"/>
      <c r="AM2" s="101"/>
    </row>
    <row r="3" spans="1:39" ht="14.25" customHeight="1">
      <c r="A3" s="23"/>
      <c r="B3" s="23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 t="s">
        <v>196</v>
      </c>
      <c r="Q3" s="98"/>
      <c r="R3" s="98"/>
      <c r="S3" s="23"/>
      <c r="T3" s="31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99" t="s">
        <v>197</v>
      </c>
      <c r="AK3" s="100">
        <f>+AK2-COUNTIF(V5:AG56,"L")-COUNTIF(V5:AG56,"E")</f>
        <v>571</v>
      </c>
      <c r="AL3" s="23"/>
      <c r="AM3" s="23"/>
    </row>
    <row r="4" spans="1:39" ht="14.25" customHeight="1">
      <c r="A4" s="102"/>
      <c r="B4" s="103" t="s">
        <v>1</v>
      </c>
      <c r="C4" s="104" t="s">
        <v>198</v>
      </c>
      <c r="D4" s="105" t="s">
        <v>199</v>
      </c>
      <c r="E4" s="105" t="s">
        <v>200</v>
      </c>
      <c r="F4" s="105" t="s">
        <v>201</v>
      </c>
      <c r="G4" s="105" t="s">
        <v>202</v>
      </c>
      <c r="H4" s="105" t="s">
        <v>203</v>
      </c>
      <c r="I4" s="105" t="s">
        <v>204</v>
      </c>
      <c r="J4" s="105" t="s">
        <v>205</v>
      </c>
      <c r="K4" s="105" t="s">
        <v>206</v>
      </c>
      <c r="L4" s="105" t="s">
        <v>207</v>
      </c>
      <c r="M4" s="105" t="s">
        <v>208</v>
      </c>
      <c r="N4" s="106" t="s">
        <v>209</v>
      </c>
      <c r="O4" s="107" t="s">
        <v>210</v>
      </c>
      <c r="P4" s="104" t="s">
        <v>211</v>
      </c>
      <c r="Q4" s="105" t="s">
        <v>212</v>
      </c>
      <c r="R4" s="108" t="s">
        <v>213</v>
      </c>
      <c r="S4" s="23"/>
      <c r="T4" s="102"/>
      <c r="U4" s="103" t="s">
        <v>1</v>
      </c>
      <c r="V4" s="104" t="s">
        <v>198</v>
      </c>
      <c r="W4" s="105" t="s">
        <v>199</v>
      </c>
      <c r="X4" s="105" t="s">
        <v>200</v>
      </c>
      <c r="Y4" s="105" t="s">
        <v>201</v>
      </c>
      <c r="Z4" s="105" t="s">
        <v>202</v>
      </c>
      <c r="AA4" s="105" t="s">
        <v>203</v>
      </c>
      <c r="AB4" s="105" t="s">
        <v>204</v>
      </c>
      <c r="AC4" s="105" t="s">
        <v>205</v>
      </c>
      <c r="AD4" s="105" t="s">
        <v>206</v>
      </c>
      <c r="AE4" s="105" t="s">
        <v>207</v>
      </c>
      <c r="AF4" s="105" t="s">
        <v>208</v>
      </c>
      <c r="AG4" s="106" t="s">
        <v>209</v>
      </c>
      <c r="AH4" s="107" t="s">
        <v>210</v>
      </c>
      <c r="AI4" s="23"/>
      <c r="AJ4" s="109" t="s">
        <v>214</v>
      </c>
      <c r="AK4" s="101">
        <f>COUNTIF(V5:AG56,"L")+COUNTIF(V5:AG56,"E")</f>
        <v>18</v>
      </c>
      <c r="AL4" s="23"/>
      <c r="AM4" s="101"/>
    </row>
    <row r="5" spans="1:39" ht="13.5" customHeight="1">
      <c r="A5" s="110">
        <v>1</v>
      </c>
      <c r="B5" s="111" t="s">
        <v>2</v>
      </c>
      <c r="C5" s="112">
        <v>28</v>
      </c>
      <c r="D5" s="113">
        <v>28</v>
      </c>
      <c r="E5" s="113">
        <v>35</v>
      </c>
      <c r="F5" s="113">
        <v>28</v>
      </c>
      <c r="G5" s="113">
        <v>28</v>
      </c>
      <c r="H5" s="113">
        <v>35</v>
      </c>
      <c r="I5" s="113">
        <v>28</v>
      </c>
      <c r="J5" s="113">
        <v>28</v>
      </c>
      <c r="K5" s="113">
        <v>28</v>
      </c>
      <c r="L5" s="113">
        <v>35</v>
      </c>
      <c r="M5" s="113">
        <v>28</v>
      </c>
      <c r="N5" s="114">
        <v>35</v>
      </c>
      <c r="O5" s="115">
        <f t="shared" ref="O5:O11" si="0">SUM(C5:N5)</f>
        <v>364</v>
      </c>
      <c r="P5" s="116">
        <f t="shared" ref="P5:P11" si="1">MAX(C5:N5)</f>
        <v>35</v>
      </c>
      <c r="Q5" s="117">
        <f t="shared" ref="Q5:Q11" si="2">MIN(C5:N5)</f>
        <v>28</v>
      </c>
      <c r="R5" s="118">
        <f>AVERAGE(C5:N5)</f>
        <v>30.333333333333332</v>
      </c>
      <c r="S5" s="23"/>
      <c r="T5" s="110">
        <v>1</v>
      </c>
      <c r="U5" s="111" t="s">
        <v>2</v>
      </c>
      <c r="V5" s="119" t="str">
        <f t="shared" ref="V5:AG5" si="3">IF(C5=0,"",IF(C5/C$61&lt;0.75,"L",IF(C5/C$61&gt;1.25,"E","")))</f>
        <v/>
      </c>
      <c r="W5" s="120" t="str">
        <f t="shared" si="3"/>
        <v/>
      </c>
      <c r="X5" s="120" t="str">
        <f t="shared" si="3"/>
        <v/>
      </c>
      <c r="Y5" s="120" t="str">
        <f t="shared" si="3"/>
        <v/>
      </c>
      <c r="Z5" s="120" t="str">
        <f t="shared" si="3"/>
        <v/>
      </c>
      <c r="AA5" s="120" t="str">
        <f t="shared" si="3"/>
        <v/>
      </c>
      <c r="AB5" s="120" t="str">
        <f t="shared" si="3"/>
        <v/>
      </c>
      <c r="AC5" s="120" t="str">
        <f t="shared" si="3"/>
        <v/>
      </c>
      <c r="AD5" s="120" t="str">
        <f t="shared" si="3"/>
        <v/>
      </c>
      <c r="AE5" s="120" t="str">
        <f t="shared" si="3"/>
        <v/>
      </c>
      <c r="AF5" s="120" t="str">
        <f t="shared" si="3"/>
        <v/>
      </c>
      <c r="AG5" s="121" t="str">
        <f t="shared" si="3"/>
        <v/>
      </c>
      <c r="AH5" s="122" t="str">
        <f t="shared" ref="AH5:AH56" si="4">IF(O5=0,"",IF(O5/O$61&lt;0.8,"L",IF(O5/O$61&gt;1.2,"E","")))</f>
        <v/>
      </c>
      <c r="AI5" s="23"/>
      <c r="AJ5" s="23"/>
      <c r="AK5" s="101"/>
      <c r="AL5" s="23"/>
      <c r="AM5" s="101"/>
    </row>
    <row r="6" spans="1:39" ht="13.5" customHeight="1">
      <c r="A6" s="123">
        <v>2</v>
      </c>
      <c r="B6" s="124" t="s">
        <v>4</v>
      </c>
      <c r="C6" s="112">
        <v>28</v>
      </c>
      <c r="D6" s="113">
        <v>29</v>
      </c>
      <c r="E6" s="113">
        <v>34</v>
      </c>
      <c r="F6" s="125">
        <v>20</v>
      </c>
      <c r="G6" s="125">
        <v>20</v>
      </c>
      <c r="H6" s="113">
        <v>28</v>
      </c>
      <c r="I6" s="113">
        <v>28</v>
      </c>
      <c r="J6" s="113">
        <v>28</v>
      </c>
      <c r="K6" s="113">
        <v>28</v>
      </c>
      <c r="L6" s="113">
        <v>30</v>
      </c>
      <c r="M6" s="113">
        <v>28</v>
      </c>
      <c r="N6" s="114">
        <v>28</v>
      </c>
      <c r="O6" s="112">
        <f t="shared" si="0"/>
        <v>329</v>
      </c>
      <c r="P6" s="126">
        <f t="shared" si="1"/>
        <v>34</v>
      </c>
      <c r="Q6" s="127">
        <f t="shared" si="2"/>
        <v>20</v>
      </c>
      <c r="R6" s="128">
        <f>AVERAGE(C6:M6)</f>
        <v>27.363636363636363</v>
      </c>
      <c r="S6" s="23"/>
      <c r="T6" s="123">
        <v>2</v>
      </c>
      <c r="U6" s="124" t="s">
        <v>4</v>
      </c>
      <c r="V6" s="119" t="str">
        <f t="shared" ref="V6:AG6" si="5">IF(C6=0,"",IF(C6/C$61&lt;0.75,"L",IF(C6/C$61&gt;1.25,"E","")))</f>
        <v/>
      </c>
      <c r="W6" s="120" t="str">
        <f t="shared" si="5"/>
        <v/>
      </c>
      <c r="X6" s="120" t="str">
        <f t="shared" si="5"/>
        <v/>
      </c>
      <c r="Y6" s="129" t="str">
        <f t="shared" si="5"/>
        <v>L</v>
      </c>
      <c r="Z6" s="129" t="str">
        <f t="shared" si="5"/>
        <v>L</v>
      </c>
      <c r="AA6" s="120" t="str">
        <f t="shared" si="5"/>
        <v/>
      </c>
      <c r="AB6" s="120" t="str">
        <f t="shared" si="5"/>
        <v/>
      </c>
      <c r="AC6" s="120" t="str">
        <f t="shared" si="5"/>
        <v/>
      </c>
      <c r="AD6" s="120" t="str">
        <f t="shared" si="5"/>
        <v/>
      </c>
      <c r="AE6" s="120" t="str">
        <f t="shared" si="5"/>
        <v/>
      </c>
      <c r="AF6" s="120" t="str">
        <f t="shared" si="5"/>
        <v/>
      </c>
      <c r="AG6" s="121" t="str">
        <f t="shared" si="5"/>
        <v/>
      </c>
      <c r="AH6" s="119" t="str">
        <f t="shared" si="4"/>
        <v/>
      </c>
      <c r="AI6" s="23"/>
      <c r="AJ6" s="23"/>
      <c r="AK6" s="23"/>
      <c r="AL6" s="23"/>
      <c r="AM6" s="23"/>
    </row>
    <row r="7" spans="1:39" ht="13.5" customHeight="1">
      <c r="A7" s="123">
        <v>3</v>
      </c>
      <c r="B7" s="124" t="s">
        <v>6</v>
      </c>
      <c r="C7" s="112">
        <v>28</v>
      </c>
      <c r="D7" s="113">
        <v>28</v>
      </c>
      <c r="E7" s="113">
        <v>35</v>
      </c>
      <c r="F7" s="113">
        <v>28</v>
      </c>
      <c r="G7" s="113">
        <v>28</v>
      </c>
      <c r="H7" s="113">
        <v>35</v>
      </c>
      <c r="I7" s="113">
        <v>28</v>
      </c>
      <c r="J7" s="113">
        <v>28</v>
      </c>
      <c r="K7" s="113">
        <v>28</v>
      </c>
      <c r="L7" s="113">
        <v>35</v>
      </c>
      <c r="M7" s="113">
        <v>28</v>
      </c>
      <c r="N7" s="114">
        <v>35</v>
      </c>
      <c r="O7" s="112">
        <f t="shared" si="0"/>
        <v>364</v>
      </c>
      <c r="P7" s="126">
        <f t="shared" si="1"/>
        <v>35</v>
      </c>
      <c r="Q7" s="127">
        <f t="shared" si="2"/>
        <v>28</v>
      </c>
      <c r="R7" s="128">
        <f t="shared" ref="R7:R11" si="6">AVERAGE(C7:N7)</f>
        <v>30.333333333333332</v>
      </c>
      <c r="S7" s="23"/>
      <c r="T7" s="123">
        <v>3</v>
      </c>
      <c r="U7" s="124" t="s">
        <v>6</v>
      </c>
      <c r="V7" s="119" t="str">
        <f t="shared" ref="V7:AG7" si="7">IF(C7=0,"",IF(C7/C$61&lt;0.75,"L",IF(C7/C$61&gt;1.25,"E","")))</f>
        <v/>
      </c>
      <c r="W7" s="120" t="str">
        <f t="shared" si="7"/>
        <v/>
      </c>
      <c r="X7" s="120" t="str">
        <f t="shared" si="7"/>
        <v/>
      </c>
      <c r="Y7" s="120" t="str">
        <f t="shared" si="7"/>
        <v/>
      </c>
      <c r="Z7" s="120" t="str">
        <f t="shared" si="7"/>
        <v/>
      </c>
      <c r="AA7" s="120" t="str">
        <f t="shared" si="7"/>
        <v/>
      </c>
      <c r="AB7" s="120" t="str">
        <f t="shared" si="7"/>
        <v/>
      </c>
      <c r="AC7" s="120" t="str">
        <f t="shared" si="7"/>
        <v/>
      </c>
      <c r="AD7" s="120" t="str">
        <f t="shared" si="7"/>
        <v/>
      </c>
      <c r="AE7" s="120" t="str">
        <f t="shared" si="7"/>
        <v/>
      </c>
      <c r="AF7" s="120" t="str">
        <f t="shared" si="7"/>
        <v/>
      </c>
      <c r="AG7" s="121" t="str">
        <f t="shared" si="7"/>
        <v/>
      </c>
      <c r="AH7" s="119" t="str">
        <f t="shared" si="4"/>
        <v/>
      </c>
      <c r="AI7" s="23"/>
      <c r="AJ7" s="109"/>
      <c r="AK7" s="100"/>
      <c r="AL7" s="23"/>
      <c r="AM7" s="23"/>
    </row>
    <row r="8" spans="1:39" ht="13.5" customHeight="1">
      <c r="A8" s="123">
        <v>4</v>
      </c>
      <c r="B8" s="124" t="s">
        <v>7</v>
      </c>
      <c r="C8" s="130">
        <v>20</v>
      </c>
      <c r="D8" s="125">
        <v>13</v>
      </c>
      <c r="E8" s="125">
        <v>20</v>
      </c>
      <c r="F8" s="125">
        <v>20</v>
      </c>
      <c r="G8" s="113">
        <v>28</v>
      </c>
      <c r="H8" s="113">
        <v>35</v>
      </c>
      <c r="I8" s="113">
        <v>28</v>
      </c>
      <c r="J8" s="113">
        <v>28</v>
      </c>
      <c r="K8" s="113">
        <v>28</v>
      </c>
      <c r="L8" s="125">
        <v>17</v>
      </c>
      <c r="M8" s="125">
        <v>12</v>
      </c>
      <c r="N8" s="114">
        <v>27</v>
      </c>
      <c r="O8" s="130">
        <f t="shared" si="0"/>
        <v>276</v>
      </c>
      <c r="P8" s="126">
        <f t="shared" si="1"/>
        <v>35</v>
      </c>
      <c r="Q8" s="127">
        <f t="shared" si="2"/>
        <v>12</v>
      </c>
      <c r="R8" s="128">
        <f t="shared" si="6"/>
        <v>23</v>
      </c>
      <c r="S8" s="23"/>
      <c r="T8" s="123">
        <v>4</v>
      </c>
      <c r="U8" s="124" t="s">
        <v>7</v>
      </c>
      <c r="V8" s="131" t="str">
        <f t="shared" ref="V8:AG8" si="8">IF(C8=0,"",IF(C8/C$61&lt;0.75,"L",IF(C8/C$61&gt;1.25,"E","")))</f>
        <v>L</v>
      </c>
      <c r="W8" s="129" t="str">
        <f t="shared" si="8"/>
        <v>L</v>
      </c>
      <c r="X8" s="129" t="str">
        <f t="shared" si="8"/>
        <v>L</v>
      </c>
      <c r="Y8" s="129" t="str">
        <f t="shared" si="8"/>
        <v>L</v>
      </c>
      <c r="Z8" s="120" t="str">
        <f t="shared" si="8"/>
        <v/>
      </c>
      <c r="AA8" s="120" t="str">
        <f t="shared" si="8"/>
        <v/>
      </c>
      <c r="AB8" s="120" t="str">
        <f t="shared" si="8"/>
        <v/>
      </c>
      <c r="AC8" s="120" t="str">
        <f t="shared" si="8"/>
        <v/>
      </c>
      <c r="AD8" s="120" t="str">
        <f t="shared" si="8"/>
        <v/>
      </c>
      <c r="AE8" s="129" t="str">
        <f t="shared" si="8"/>
        <v>L</v>
      </c>
      <c r="AF8" s="129" t="str">
        <f t="shared" si="8"/>
        <v>L</v>
      </c>
      <c r="AG8" s="121" t="str">
        <f t="shared" si="8"/>
        <v/>
      </c>
      <c r="AH8" s="131" t="str">
        <f t="shared" si="4"/>
        <v>L</v>
      </c>
      <c r="AI8" s="23"/>
      <c r="AJ8" s="99"/>
      <c r="AK8" s="100"/>
      <c r="AL8" s="23"/>
      <c r="AM8" s="23"/>
    </row>
    <row r="9" spans="1:39" ht="13.5" customHeight="1">
      <c r="A9" s="123">
        <v>5</v>
      </c>
      <c r="B9" s="124" t="s">
        <v>9</v>
      </c>
      <c r="C9" s="112">
        <v>0</v>
      </c>
      <c r="D9" s="113">
        <v>0</v>
      </c>
      <c r="E9" s="113">
        <v>35</v>
      </c>
      <c r="F9" s="113">
        <v>0</v>
      </c>
      <c r="G9" s="113">
        <v>35</v>
      </c>
      <c r="H9" s="113">
        <v>0</v>
      </c>
      <c r="I9" s="113">
        <v>0</v>
      </c>
      <c r="J9" s="113">
        <v>35</v>
      </c>
      <c r="K9" s="113">
        <v>0</v>
      </c>
      <c r="L9" s="113">
        <v>0</v>
      </c>
      <c r="M9" s="113">
        <v>34</v>
      </c>
      <c r="N9" s="114">
        <v>0</v>
      </c>
      <c r="O9" s="130">
        <f t="shared" si="0"/>
        <v>139</v>
      </c>
      <c r="P9" s="126">
        <f t="shared" si="1"/>
        <v>35</v>
      </c>
      <c r="Q9" s="127">
        <f t="shared" si="2"/>
        <v>0</v>
      </c>
      <c r="R9" s="128">
        <f t="shared" si="6"/>
        <v>11.583333333333334</v>
      </c>
      <c r="S9" s="23"/>
      <c r="T9" s="123">
        <v>5</v>
      </c>
      <c r="U9" s="124" t="s">
        <v>9</v>
      </c>
      <c r="V9" s="119" t="str">
        <f t="shared" ref="V9:AG9" si="9">IF(C9=0,"",IF(C9/C$61&lt;0.75,"L",IF(C9/C$61&gt;1.25,"E","")))</f>
        <v/>
      </c>
      <c r="W9" s="120" t="str">
        <f t="shared" si="9"/>
        <v/>
      </c>
      <c r="X9" s="120" t="str">
        <f t="shared" si="9"/>
        <v/>
      </c>
      <c r="Y9" s="120" t="str">
        <f t="shared" si="9"/>
        <v/>
      </c>
      <c r="Z9" s="120" t="str">
        <f t="shared" si="9"/>
        <v/>
      </c>
      <c r="AA9" s="120" t="str">
        <f t="shared" si="9"/>
        <v/>
      </c>
      <c r="AB9" s="120" t="str">
        <f t="shared" si="9"/>
        <v/>
      </c>
      <c r="AC9" s="120" t="str">
        <f t="shared" si="9"/>
        <v/>
      </c>
      <c r="AD9" s="120" t="str">
        <f t="shared" si="9"/>
        <v/>
      </c>
      <c r="AE9" s="120" t="str">
        <f t="shared" si="9"/>
        <v/>
      </c>
      <c r="AF9" s="120" t="str">
        <f t="shared" si="9"/>
        <v/>
      </c>
      <c r="AG9" s="121" t="str">
        <f t="shared" si="9"/>
        <v/>
      </c>
      <c r="AH9" s="131" t="str">
        <f t="shared" si="4"/>
        <v>L</v>
      </c>
      <c r="AI9" s="23"/>
      <c r="AJ9" s="23"/>
      <c r="AK9" s="23"/>
      <c r="AL9" s="23"/>
      <c r="AM9" s="23"/>
    </row>
    <row r="10" spans="1:39" ht="13.5" customHeight="1">
      <c r="A10" s="123">
        <v>6</v>
      </c>
      <c r="B10" s="124" t="s">
        <v>11</v>
      </c>
      <c r="C10" s="132">
        <v>28</v>
      </c>
      <c r="D10" s="113">
        <v>28</v>
      </c>
      <c r="E10" s="113">
        <v>35</v>
      </c>
      <c r="F10" s="113">
        <v>28</v>
      </c>
      <c r="G10" s="113">
        <v>28</v>
      </c>
      <c r="H10" s="113">
        <v>35</v>
      </c>
      <c r="I10" s="113">
        <v>28</v>
      </c>
      <c r="J10" s="113">
        <v>28</v>
      </c>
      <c r="K10" s="113">
        <v>28</v>
      </c>
      <c r="L10" s="113">
        <v>35</v>
      </c>
      <c r="M10" s="113">
        <v>28</v>
      </c>
      <c r="N10" s="114">
        <v>35</v>
      </c>
      <c r="O10" s="112">
        <f t="shared" si="0"/>
        <v>364</v>
      </c>
      <c r="P10" s="126">
        <f t="shared" si="1"/>
        <v>35</v>
      </c>
      <c r="Q10" s="127">
        <f t="shared" si="2"/>
        <v>28</v>
      </c>
      <c r="R10" s="128">
        <f t="shared" si="6"/>
        <v>30.333333333333332</v>
      </c>
      <c r="S10" s="23"/>
      <c r="T10" s="123">
        <v>6</v>
      </c>
      <c r="U10" s="124" t="s">
        <v>11</v>
      </c>
      <c r="V10" s="133" t="str">
        <f t="shared" ref="V10:AG10" si="10">IF(C10=0,"",IF(C10/C$61&lt;0.75,"L",IF(C10/C$61&gt;1.25,"E","")))</f>
        <v/>
      </c>
      <c r="W10" s="120" t="str">
        <f t="shared" si="10"/>
        <v/>
      </c>
      <c r="X10" s="120" t="str">
        <f t="shared" si="10"/>
        <v/>
      </c>
      <c r="Y10" s="120" t="str">
        <f t="shared" si="10"/>
        <v/>
      </c>
      <c r="Z10" s="120" t="str">
        <f t="shared" si="10"/>
        <v/>
      </c>
      <c r="AA10" s="120" t="str">
        <f t="shared" si="10"/>
        <v/>
      </c>
      <c r="AB10" s="120" t="str">
        <f t="shared" si="10"/>
        <v/>
      </c>
      <c r="AC10" s="120" t="str">
        <f t="shared" si="10"/>
        <v/>
      </c>
      <c r="AD10" s="120" t="str">
        <f t="shared" si="10"/>
        <v/>
      </c>
      <c r="AE10" s="120" t="str">
        <f t="shared" si="10"/>
        <v/>
      </c>
      <c r="AF10" s="120" t="str">
        <f t="shared" si="10"/>
        <v/>
      </c>
      <c r="AG10" s="121" t="str">
        <f t="shared" si="10"/>
        <v/>
      </c>
      <c r="AH10" s="119" t="str">
        <f t="shared" si="4"/>
        <v/>
      </c>
      <c r="AI10" s="23"/>
      <c r="AJ10" s="23"/>
      <c r="AK10" s="23"/>
      <c r="AL10" s="23"/>
      <c r="AM10" s="23"/>
    </row>
    <row r="11" spans="1:39" ht="13.5" customHeight="1">
      <c r="A11" s="123">
        <v>7</v>
      </c>
      <c r="B11" s="134" t="s">
        <v>12</v>
      </c>
      <c r="C11" s="112">
        <v>28</v>
      </c>
      <c r="D11" s="113">
        <v>28</v>
      </c>
      <c r="E11" s="113">
        <v>35</v>
      </c>
      <c r="F11" s="113">
        <v>28</v>
      </c>
      <c r="G11" s="113">
        <v>28</v>
      </c>
      <c r="H11" s="113">
        <v>35</v>
      </c>
      <c r="I11" s="113">
        <v>28</v>
      </c>
      <c r="J11" s="113">
        <v>28</v>
      </c>
      <c r="K11" s="113">
        <v>28</v>
      </c>
      <c r="L11" s="113">
        <v>35</v>
      </c>
      <c r="M11" s="113">
        <v>28</v>
      </c>
      <c r="N11" s="114">
        <v>35</v>
      </c>
      <c r="O11" s="112">
        <f t="shared" si="0"/>
        <v>364</v>
      </c>
      <c r="P11" s="126">
        <f t="shared" si="1"/>
        <v>35</v>
      </c>
      <c r="Q11" s="127">
        <f t="shared" si="2"/>
        <v>28</v>
      </c>
      <c r="R11" s="128">
        <f t="shared" si="6"/>
        <v>30.333333333333332</v>
      </c>
      <c r="S11" s="23"/>
      <c r="T11" s="123">
        <v>7</v>
      </c>
      <c r="U11" s="134" t="s">
        <v>12</v>
      </c>
      <c r="V11" s="119" t="str">
        <f t="shared" ref="V11:AG11" si="11">IF(C11=0,"",IF(C11/C$61&lt;0.75,"L",IF(C11/C$61&gt;1.25,"E","")))</f>
        <v/>
      </c>
      <c r="W11" s="120" t="str">
        <f t="shared" si="11"/>
        <v/>
      </c>
      <c r="X11" s="120" t="str">
        <f t="shared" si="11"/>
        <v/>
      </c>
      <c r="Y11" s="120" t="str">
        <f t="shared" si="11"/>
        <v/>
      </c>
      <c r="Z11" s="120" t="str">
        <f t="shared" si="11"/>
        <v/>
      </c>
      <c r="AA11" s="120" t="str">
        <f t="shared" si="11"/>
        <v/>
      </c>
      <c r="AB11" s="120" t="str">
        <f t="shared" si="11"/>
        <v/>
      </c>
      <c r="AC11" s="120" t="str">
        <f t="shared" si="11"/>
        <v/>
      </c>
      <c r="AD11" s="120" t="str">
        <f t="shared" si="11"/>
        <v/>
      </c>
      <c r="AE11" s="120" t="str">
        <f t="shared" si="11"/>
        <v/>
      </c>
      <c r="AF11" s="120" t="str">
        <f t="shared" si="11"/>
        <v/>
      </c>
      <c r="AG11" s="121" t="str">
        <f t="shared" si="11"/>
        <v/>
      </c>
      <c r="AH11" s="119" t="str">
        <f t="shared" si="4"/>
        <v/>
      </c>
      <c r="AI11" s="23"/>
      <c r="AJ11" s="23"/>
      <c r="AK11" s="23"/>
      <c r="AL11" s="23"/>
      <c r="AM11" s="23"/>
    </row>
    <row r="12" spans="1:39" ht="13.5" customHeight="1">
      <c r="A12" s="123">
        <v>8</v>
      </c>
      <c r="B12" s="135" t="s">
        <v>14</v>
      </c>
      <c r="C12" s="112">
        <v>35</v>
      </c>
      <c r="D12" s="113">
        <v>28</v>
      </c>
      <c r="E12" s="113">
        <v>35</v>
      </c>
      <c r="F12" s="113">
        <v>28</v>
      </c>
      <c r="G12" s="113">
        <v>28</v>
      </c>
      <c r="H12" s="113">
        <v>35</v>
      </c>
      <c r="I12" s="113">
        <v>28</v>
      </c>
      <c r="J12" s="113">
        <v>28</v>
      </c>
      <c r="K12" s="113">
        <v>28</v>
      </c>
      <c r="L12" s="113">
        <v>35</v>
      </c>
      <c r="M12" s="113">
        <v>28</v>
      </c>
      <c r="N12" s="114">
        <v>35</v>
      </c>
      <c r="O12" s="112">
        <f t="shared" ref="O12:O13" si="12">SUM(C13:N13)</f>
        <v>364</v>
      </c>
      <c r="P12" s="136">
        <f t="shared" ref="P12:P13" si="13">MAX(C13:N13)</f>
        <v>35</v>
      </c>
      <c r="Q12" s="137">
        <f t="shared" ref="Q12:Q13" si="14">MIN(C13:N13)</f>
        <v>28</v>
      </c>
      <c r="R12" s="138">
        <f t="shared" ref="R12:R13" si="15">AVERAGE(C13:N13)</f>
        <v>30.333333333333332</v>
      </c>
      <c r="S12" s="23"/>
      <c r="T12" s="123">
        <v>8</v>
      </c>
      <c r="U12" s="135" t="s">
        <v>14</v>
      </c>
      <c r="V12" s="119" t="str">
        <f t="shared" ref="V12:AG12" si="16">IF(C12=0,"",IF(C12/C$61&lt;0.75,"L",IF(C12/C$61&gt;1.25,"E","")))</f>
        <v/>
      </c>
      <c r="W12" s="120" t="str">
        <f t="shared" si="16"/>
        <v/>
      </c>
      <c r="X12" s="120" t="str">
        <f t="shared" si="16"/>
        <v/>
      </c>
      <c r="Y12" s="120" t="str">
        <f t="shared" si="16"/>
        <v/>
      </c>
      <c r="Z12" s="120" t="str">
        <f t="shared" si="16"/>
        <v/>
      </c>
      <c r="AA12" s="120" t="str">
        <f t="shared" si="16"/>
        <v/>
      </c>
      <c r="AB12" s="120" t="str">
        <f t="shared" si="16"/>
        <v/>
      </c>
      <c r="AC12" s="120" t="str">
        <f t="shared" si="16"/>
        <v/>
      </c>
      <c r="AD12" s="120" t="str">
        <f t="shared" si="16"/>
        <v/>
      </c>
      <c r="AE12" s="120" t="str">
        <f t="shared" si="16"/>
        <v/>
      </c>
      <c r="AF12" s="120" t="str">
        <f t="shared" si="16"/>
        <v/>
      </c>
      <c r="AG12" s="121" t="str">
        <f t="shared" si="16"/>
        <v/>
      </c>
      <c r="AH12" s="119" t="str">
        <f t="shared" si="4"/>
        <v/>
      </c>
      <c r="AI12" s="23"/>
      <c r="AJ12" s="23"/>
      <c r="AK12" s="23"/>
      <c r="AL12" s="23"/>
      <c r="AM12" s="23"/>
    </row>
    <row r="13" spans="1:39" ht="14.25" customHeight="1">
      <c r="A13" s="139">
        <v>9</v>
      </c>
      <c r="B13" s="140" t="s">
        <v>15</v>
      </c>
      <c r="C13" s="141">
        <v>28</v>
      </c>
      <c r="D13" s="142">
        <v>28</v>
      </c>
      <c r="E13" s="142">
        <v>35</v>
      </c>
      <c r="F13" s="142">
        <v>28</v>
      </c>
      <c r="G13" s="142">
        <v>28</v>
      </c>
      <c r="H13" s="142">
        <v>35</v>
      </c>
      <c r="I13" s="142">
        <v>28</v>
      </c>
      <c r="J13" s="142">
        <v>28</v>
      </c>
      <c r="K13" s="142">
        <v>28</v>
      </c>
      <c r="L13" s="142">
        <v>35</v>
      </c>
      <c r="M13" s="142">
        <v>28</v>
      </c>
      <c r="N13" s="143">
        <v>35</v>
      </c>
      <c r="O13" s="141">
        <f t="shared" si="12"/>
        <v>372</v>
      </c>
      <c r="P13" s="144">
        <f t="shared" si="13"/>
        <v>35</v>
      </c>
      <c r="Q13" s="145">
        <f t="shared" si="14"/>
        <v>28</v>
      </c>
      <c r="R13" s="146">
        <f t="shared" si="15"/>
        <v>31</v>
      </c>
      <c r="S13" s="23"/>
      <c r="T13" s="139">
        <v>9</v>
      </c>
      <c r="U13" s="140" t="s">
        <v>15</v>
      </c>
      <c r="V13" s="147" t="str">
        <f t="shared" ref="V13:AG13" si="17">IF(C13=0,"",IF(C13/C$61&lt;0.75,"L",IF(C13/C$61&gt;1.25,"E","")))</f>
        <v/>
      </c>
      <c r="W13" s="148" t="str">
        <f t="shared" si="17"/>
        <v/>
      </c>
      <c r="X13" s="148" t="str">
        <f t="shared" si="17"/>
        <v/>
      </c>
      <c r="Y13" s="148" t="str">
        <f t="shared" si="17"/>
        <v/>
      </c>
      <c r="Z13" s="148" t="str">
        <f t="shared" si="17"/>
        <v/>
      </c>
      <c r="AA13" s="148" t="str">
        <f t="shared" si="17"/>
        <v/>
      </c>
      <c r="AB13" s="148" t="str">
        <f t="shared" si="17"/>
        <v/>
      </c>
      <c r="AC13" s="148" t="str">
        <f t="shared" si="17"/>
        <v/>
      </c>
      <c r="AD13" s="148" t="str">
        <f t="shared" si="17"/>
        <v/>
      </c>
      <c r="AE13" s="148" t="str">
        <f t="shared" si="17"/>
        <v/>
      </c>
      <c r="AF13" s="148" t="str">
        <f t="shared" si="17"/>
        <v/>
      </c>
      <c r="AG13" s="149" t="str">
        <f t="shared" si="17"/>
        <v/>
      </c>
      <c r="AH13" s="147" t="str">
        <f t="shared" si="4"/>
        <v/>
      </c>
      <c r="AI13" s="23"/>
      <c r="AJ13" s="23"/>
      <c r="AK13" s="23"/>
      <c r="AL13" s="23"/>
      <c r="AM13" s="23"/>
    </row>
    <row r="14" spans="1:39" ht="13.5" customHeight="1">
      <c r="A14" s="110">
        <v>10</v>
      </c>
      <c r="B14" s="150" t="s">
        <v>16</v>
      </c>
      <c r="C14" s="151">
        <v>28</v>
      </c>
      <c r="D14" s="152">
        <v>29</v>
      </c>
      <c r="E14" s="152">
        <v>35</v>
      </c>
      <c r="F14" s="152">
        <v>35</v>
      </c>
      <c r="G14" s="152">
        <v>28</v>
      </c>
      <c r="H14" s="152">
        <v>35</v>
      </c>
      <c r="I14" s="152">
        <v>28</v>
      </c>
      <c r="J14" s="152">
        <v>28</v>
      </c>
      <c r="K14" s="152">
        <v>28</v>
      </c>
      <c r="L14" s="152">
        <v>35</v>
      </c>
      <c r="M14" s="152">
        <v>28</v>
      </c>
      <c r="N14" s="153">
        <v>35</v>
      </c>
      <c r="O14" s="151">
        <f t="shared" ref="O14:O16" si="18">SUM(C14:N14)</f>
        <v>372</v>
      </c>
      <c r="P14" s="154">
        <f t="shared" ref="P14:P16" si="19">MAX(C14:N14)</f>
        <v>35</v>
      </c>
      <c r="Q14" s="155">
        <f t="shared" ref="Q14:Q16" si="20">MIN(C14:N14)</f>
        <v>28</v>
      </c>
      <c r="R14" s="156">
        <f t="shared" ref="R14:R16" si="21">AVERAGE(C14:N14)</f>
        <v>31</v>
      </c>
      <c r="S14" s="23"/>
      <c r="T14" s="110">
        <v>10</v>
      </c>
      <c r="U14" s="150" t="s">
        <v>16</v>
      </c>
      <c r="V14" s="157" t="str">
        <f t="shared" ref="V14:AG14" si="22">IF(C14=0,"",IF(C14/C$61&lt;0.75,"L",IF(C14/C$61&gt;1.25,"E","")))</f>
        <v/>
      </c>
      <c r="W14" s="158" t="str">
        <f t="shared" si="22"/>
        <v/>
      </c>
      <c r="X14" s="158" t="str">
        <f t="shared" si="22"/>
        <v/>
      </c>
      <c r="Y14" s="158" t="str">
        <f t="shared" si="22"/>
        <v/>
      </c>
      <c r="Z14" s="158" t="str">
        <f t="shared" si="22"/>
        <v/>
      </c>
      <c r="AA14" s="158" t="str">
        <f t="shared" si="22"/>
        <v/>
      </c>
      <c r="AB14" s="158" t="str">
        <f t="shared" si="22"/>
        <v/>
      </c>
      <c r="AC14" s="158" t="str">
        <f t="shared" si="22"/>
        <v/>
      </c>
      <c r="AD14" s="158" t="str">
        <f t="shared" si="22"/>
        <v/>
      </c>
      <c r="AE14" s="158" t="str">
        <f t="shared" si="22"/>
        <v/>
      </c>
      <c r="AF14" s="158" t="str">
        <f t="shared" si="22"/>
        <v/>
      </c>
      <c r="AG14" s="159" t="str">
        <f t="shared" si="22"/>
        <v/>
      </c>
      <c r="AH14" s="157" t="str">
        <f t="shared" si="4"/>
        <v/>
      </c>
      <c r="AI14" s="23"/>
      <c r="AJ14" s="23"/>
      <c r="AK14" s="23"/>
      <c r="AL14" s="23"/>
      <c r="AM14" s="23"/>
    </row>
    <row r="15" spans="1:39" ht="13.5" customHeight="1">
      <c r="A15" s="123">
        <v>11</v>
      </c>
      <c r="B15" s="124" t="s">
        <v>18</v>
      </c>
      <c r="C15" s="112">
        <v>28</v>
      </c>
      <c r="D15" s="113">
        <v>28</v>
      </c>
      <c r="E15" s="113">
        <v>35</v>
      </c>
      <c r="F15" s="113">
        <v>28</v>
      </c>
      <c r="G15" s="113">
        <v>28</v>
      </c>
      <c r="H15" s="113">
        <v>35</v>
      </c>
      <c r="I15" s="113">
        <v>28</v>
      </c>
      <c r="J15" s="113">
        <v>28</v>
      </c>
      <c r="K15" s="113">
        <v>28</v>
      </c>
      <c r="L15" s="113">
        <v>35</v>
      </c>
      <c r="M15" s="113">
        <v>0</v>
      </c>
      <c r="N15" s="114">
        <v>0</v>
      </c>
      <c r="O15" s="112">
        <f t="shared" si="18"/>
        <v>301</v>
      </c>
      <c r="P15" s="126">
        <f t="shared" si="19"/>
        <v>35</v>
      </c>
      <c r="Q15" s="127">
        <f t="shared" si="20"/>
        <v>0</v>
      </c>
      <c r="R15" s="128">
        <f t="shared" si="21"/>
        <v>25.083333333333332</v>
      </c>
      <c r="S15" s="23"/>
      <c r="T15" s="123">
        <v>11</v>
      </c>
      <c r="U15" s="124" t="s">
        <v>18</v>
      </c>
      <c r="V15" s="119" t="str">
        <f t="shared" ref="V15:AG15" si="23">IF(C15=0,"",IF(C15/C$61&lt;0.75,"L",IF(C15/C$61&gt;1.25,"E","")))</f>
        <v/>
      </c>
      <c r="W15" s="120" t="str">
        <f t="shared" si="23"/>
        <v/>
      </c>
      <c r="X15" s="120" t="str">
        <f t="shared" si="23"/>
        <v/>
      </c>
      <c r="Y15" s="120" t="str">
        <f t="shared" si="23"/>
        <v/>
      </c>
      <c r="Z15" s="120" t="str">
        <f t="shared" si="23"/>
        <v/>
      </c>
      <c r="AA15" s="120" t="str">
        <f t="shared" si="23"/>
        <v/>
      </c>
      <c r="AB15" s="120" t="str">
        <f t="shared" si="23"/>
        <v/>
      </c>
      <c r="AC15" s="120" t="str">
        <f t="shared" si="23"/>
        <v/>
      </c>
      <c r="AD15" s="120" t="str">
        <f t="shared" si="23"/>
        <v/>
      </c>
      <c r="AE15" s="120" t="str">
        <f t="shared" si="23"/>
        <v/>
      </c>
      <c r="AF15" s="120" t="str">
        <f t="shared" si="23"/>
        <v/>
      </c>
      <c r="AG15" s="121" t="str">
        <f t="shared" si="23"/>
        <v/>
      </c>
      <c r="AH15" s="119" t="str">
        <f t="shared" si="4"/>
        <v/>
      </c>
      <c r="AI15" s="23"/>
      <c r="AJ15" s="23"/>
      <c r="AK15" s="23"/>
      <c r="AL15" s="23"/>
      <c r="AM15" s="23"/>
    </row>
    <row r="16" spans="1:39" ht="13.5" customHeight="1">
      <c r="A16" s="123">
        <v>12</v>
      </c>
      <c r="B16" s="124" t="s">
        <v>20</v>
      </c>
      <c r="C16" s="160">
        <v>42</v>
      </c>
      <c r="D16" s="113">
        <v>28</v>
      </c>
      <c r="E16" s="113">
        <v>28</v>
      </c>
      <c r="F16" s="113">
        <v>28</v>
      </c>
      <c r="G16" s="113">
        <v>28</v>
      </c>
      <c r="H16" s="113">
        <v>29</v>
      </c>
      <c r="I16" s="113">
        <v>34</v>
      </c>
      <c r="J16" s="113">
        <v>28</v>
      </c>
      <c r="K16" s="113">
        <v>28</v>
      </c>
      <c r="L16" s="113">
        <v>35</v>
      </c>
      <c r="M16" s="113">
        <v>28</v>
      </c>
      <c r="N16" s="114">
        <v>32</v>
      </c>
      <c r="O16" s="112">
        <f t="shared" si="18"/>
        <v>368</v>
      </c>
      <c r="P16" s="126">
        <f t="shared" si="19"/>
        <v>42</v>
      </c>
      <c r="Q16" s="127">
        <f t="shared" si="20"/>
        <v>28</v>
      </c>
      <c r="R16" s="128">
        <f t="shared" si="21"/>
        <v>30.666666666666668</v>
      </c>
      <c r="S16" s="23"/>
      <c r="T16" s="123">
        <v>12</v>
      </c>
      <c r="U16" s="124" t="s">
        <v>20</v>
      </c>
      <c r="V16" s="161" t="str">
        <f t="shared" ref="V16:AG16" si="24">IF(C16=0,"",IF(C16/C$61&lt;0.75,"L",IF(C16/C$61&gt;1.25,"E","")))</f>
        <v>E</v>
      </c>
      <c r="W16" s="120" t="str">
        <f t="shared" si="24"/>
        <v/>
      </c>
      <c r="X16" s="120" t="str">
        <f t="shared" si="24"/>
        <v/>
      </c>
      <c r="Y16" s="120" t="str">
        <f t="shared" si="24"/>
        <v/>
      </c>
      <c r="Z16" s="120" t="str">
        <f t="shared" si="24"/>
        <v/>
      </c>
      <c r="AA16" s="120" t="str">
        <f t="shared" si="24"/>
        <v/>
      </c>
      <c r="AB16" s="120" t="str">
        <f t="shared" si="24"/>
        <v/>
      </c>
      <c r="AC16" s="120" t="str">
        <f t="shared" si="24"/>
        <v/>
      </c>
      <c r="AD16" s="120" t="str">
        <f t="shared" si="24"/>
        <v/>
      </c>
      <c r="AE16" s="120" t="str">
        <f t="shared" si="24"/>
        <v/>
      </c>
      <c r="AF16" s="120" t="str">
        <f t="shared" si="24"/>
        <v/>
      </c>
      <c r="AG16" s="121" t="str">
        <f t="shared" si="24"/>
        <v/>
      </c>
      <c r="AH16" s="119" t="str">
        <f t="shared" si="4"/>
        <v/>
      </c>
      <c r="AI16" s="23"/>
      <c r="AJ16" s="23"/>
      <c r="AK16" s="23"/>
      <c r="AL16" s="23"/>
      <c r="AM16" s="23"/>
    </row>
    <row r="17" spans="1:39" ht="13.5" customHeight="1">
      <c r="A17" s="123">
        <v>13</v>
      </c>
      <c r="B17" s="124" t="s">
        <v>21</v>
      </c>
      <c r="C17" s="11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4"/>
      <c r="O17" s="112"/>
      <c r="P17" s="126"/>
      <c r="Q17" s="127"/>
      <c r="R17" s="128"/>
      <c r="S17" s="23"/>
      <c r="T17" s="123">
        <v>13</v>
      </c>
      <c r="U17" s="124" t="s">
        <v>21</v>
      </c>
      <c r="V17" s="119" t="str">
        <f t="shared" ref="V17:AG17" si="25">IF(C17=0,"",IF(C17/C$61&lt;0.75,"L",IF(C17/C$61&gt;1.25,"E","")))</f>
        <v/>
      </c>
      <c r="W17" s="120" t="str">
        <f t="shared" si="25"/>
        <v/>
      </c>
      <c r="X17" s="120" t="str">
        <f t="shared" si="25"/>
        <v/>
      </c>
      <c r="Y17" s="120" t="str">
        <f t="shared" si="25"/>
        <v/>
      </c>
      <c r="Z17" s="120" t="str">
        <f t="shared" si="25"/>
        <v/>
      </c>
      <c r="AA17" s="120" t="str">
        <f t="shared" si="25"/>
        <v/>
      </c>
      <c r="AB17" s="120" t="str">
        <f t="shared" si="25"/>
        <v/>
      </c>
      <c r="AC17" s="120" t="str">
        <f t="shared" si="25"/>
        <v/>
      </c>
      <c r="AD17" s="120" t="str">
        <f t="shared" si="25"/>
        <v/>
      </c>
      <c r="AE17" s="120" t="str">
        <f t="shared" si="25"/>
        <v/>
      </c>
      <c r="AF17" s="120" t="str">
        <f t="shared" si="25"/>
        <v/>
      </c>
      <c r="AG17" s="121" t="str">
        <f t="shared" si="25"/>
        <v/>
      </c>
      <c r="AH17" s="119" t="str">
        <f t="shared" si="4"/>
        <v/>
      </c>
      <c r="AI17" s="23"/>
      <c r="AJ17" s="23"/>
      <c r="AK17" s="23"/>
      <c r="AL17" s="23"/>
      <c r="AM17" s="23"/>
    </row>
    <row r="18" spans="1:39" ht="13.5" customHeight="1">
      <c r="A18" s="123">
        <v>14</v>
      </c>
      <c r="B18" s="124" t="s">
        <v>22</v>
      </c>
      <c r="C18" s="112">
        <v>28</v>
      </c>
      <c r="D18" s="113">
        <v>28</v>
      </c>
      <c r="E18" s="113">
        <v>35</v>
      </c>
      <c r="F18" s="113">
        <v>28</v>
      </c>
      <c r="G18" s="113">
        <v>28</v>
      </c>
      <c r="H18" s="113">
        <v>35</v>
      </c>
      <c r="I18" s="113">
        <v>28</v>
      </c>
      <c r="J18" s="113">
        <v>28</v>
      </c>
      <c r="K18" s="113">
        <v>28</v>
      </c>
      <c r="L18" s="113">
        <v>35</v>
      </c>
      <c r="M18" s="113">
        <v>28</v>
      </c>
      <c r="N18" s="114">
        <v>35</v>
      </c>
      <c r="O18" s="112">
        <f t="shared" ref="O18:O39" si="26">SUM(C18:N18)</f>
        <v>364</v>
      </c>
      <c r="P18" s="126">
        <f t="shared" ref="P18:P39" si="27">MAX(C18:N18)</f>
        <v>35</v>
      </c>
      <c r="Q18" s="127">
        <f t="shared" ref="Q18:Q39" si="28">MIN(C18:N18)</f>
        <v>28</v>
      </c>
      <c r="R18" s="128">
        <f t="shared" ref="R18:R39" si="29">AVERAGE(C18:N18)</f>
        <v>30.333333333333332</v>
      </c>
      <c r="S18" s="23"/>
      <c r="T18" s="123">
        <v>14</v>
      </c>
      <c r="U18" s="124" t="s">
        <v>22</v>
      </c>
      <c r="V18" s="119" t="str">
        <f t="shared" ref="V18:AG18" si="30">IF(C18=0,"",IF(C18/C$61&lt;0.75,"L",IF(C18/C$61&gt;1.25,"E","")))</f>
        <v/>
      </c>
      <c r="W18" s="120" t="str">
        <f t="shared" si="30"/>
        <v/>
      </c>
      <c r="X18" s="120" t="str">
        <f t="shared" si="30"/>
        <v/>
      </c>
      <c r="Y18" s="120" t="str">
        <f t="shared" si="30"/>
        <v/>
      </c>
      <c r="Z18" s="120" t="str">
        <f t="shared" si="30"/>
        <v/>
      </c>
      <c r="AA18" s="120" t="str">
        <f t="shared" si="30"/>
        <v/>
      </c>
      <c r="AB18" s="120" t="str">
        <f t="shared" si="30"/>
        <v/>
      </c>
      <c r="AC18" s="120" t="str">
        <f t="shared" si="30"/>
        <v/>
      </c>
      <c r="AD18" s="120" t="str">
        <f t="shared" si="30"/>
        <v/>
      </c>
      <c r="AE18" s="120" t="str">
        <f t="shared" si="30"/>
        <v/>
      </c>
      <c r="AF18" s="120" t="str">
        <f t="shared" si="30"/>
        <v/>
      </c>
      <c r="AG18" s="121" t="str">
        <f t="shared" si="30"/>
        <v/>
      </c>
      <c r="AH18" s="119" t="str">
        <f t="shared" si="4"/>
        <v/>
      </c>
      <c r="AI18" s="23"/>
      <c r="AJ18" s="23"/>
      <c r="AK18" s="23"/>
      <c r="AL18" s="23"/>
      <c r="AM18" s="23"/>
    </row>
    <row r="19" spans="1:39" ht="13.5" customHeight="1">
      <c r="A19" s="123">
        <v>15</v>
      </c>
      <c r="B19" s="124" t="s">
        <v>23</v>
      </c>
      <c r="C19" s="112">
        <v>31</v>
      </c>
      <c r="D19" s="113">
        <v>30</v>
      </c>
      <c r="E19" s="113">
        <v>30</v>
      </c>
      <c r="F19" s="113">
        <v>32</v>
      </c>
      <c r="G19" s="113">
        <v>31</v>
      </c>
      <c r="H19" s="113">
        <v>31</v>
      </c>
      <c r="I19" s="113">
        <v>30</v>
      </c>
      <c r="J19" s="113">
        <v>30</v>
      </c>
      <c r="K19" s="113">
        <v>27</v>
      </c>
      <c r="L19" s="113">
        <v>35</v>
      </c>
      <c r="M19" s="113">
        <v>29</v>
      </c>
      <c r="N19" s="114">
        <v>28</v>
      </c>
      <c r="O19" s="112">
        <f t="shared" si="26"/>
        <v>364</v>
      </c>
      <c r="P19" s="126">
        <f t="shared" si="27"/>
        <v>35</v>
      </c>
      <c r="Q19" s="127">
        <f t="shared" si="28"/>
        <v>27</v>
      </c>
      <c r="R19" s="128">
        <f t="shared" si="29"/>
        <v>30.333333333333332</v>
      </c>
      <c r="S19" s="23"/>
      <c r="T19" s="123">
        <v>15</v>
      </c>
      <c r="U19" s="124" t="s">
        <v>23</v>
      </c>
      <c r="V19" s="119" t="str">
        <f t="shared" ref="V19:AG19" si="31">IF(C19=0,"",IF(C19/C$61&lt;0.75,"L",IF(C19/C$61&gt;1.25,"E","")))</f>
        <v/>
      </c>
      <c r="W19" s="120" t="str">
        <f t="shared" si="31"/>
        <v/>
      </c>
      <c r="X19" s="120" t="str">
        <f t="shared" si="31"/>
        <v/>
      </c>
      <c r="Y19" s="120" t="str">
        <f t="shared" si="31"/>
        <v/>
      </c>
      <c r="Z19" s="120" t="str">
        <f t="shared" si="31"/>
        <v/>
      </c>
      <c r="AA19" s="120" t="str">
        <f t="shared" si="31"/>
        <v/>
      </c>
      <c r="AB19" s="120" t="str">
        <f t="shared" si="31"/>
        <v/>
      </c>
      <c r="AC19" s="120" t="str">
        <f t="shared" si="31"/>
        <v/>
      </c>
      <c r="AD19" s="120" t="str">
        <f t="shared" si="31"/>
        <v/>
      </c>
      <c r="AE19" s="120" t="str">
        <f t="shared" si="31"/>
        <v/>
      </c>
      <c r="AF19" s="120" t="str">
        <f t="shared" si="31"/>
        <v/>
      </c>
      <c r="AG19" s="121" t="str">
        <f t="shared" si="31"/>
        <v/>
      </c>
      <c r="AH19" s="119" t="str">
        <f t="shared" si="4"/>
        <v/>
      </c>
      <c r="AI19" s="23"/>
      <c r="AJ19" s="23"/>
      <c r="AK19" s="23"/>
      <c r="AL19" s="23"/>
      <c r="AM19" s="23"/>
    </row>
    <row r="20" spans="1:39" ht="13.5" customHeight="1">
      <c r="A20" s="123">
        <v>16</v>
      </c>
      <c r="B20" s="124" t="s">
        <v>24</v>
      </c>
      <c r="C20" s="112">
        <v>28</v>
      </c>
      <c r="D20" s="113">
        <v>34</v>
      </c>
      <c r="E20" s="113">
        <v>29</v>
      </c>
      <c r="F20" s="113">
        <v>29</v>
      </c>
      <c r="G20" s="113">
        <v>35</v>
      </c>
      <c r="H20" s="113">
        <v>28</v>
      </c>
      <c r="I20" s="113">
        <v>34</v>
      </c>
      <c r="J20" s="113">
        <v>29</v>
      </c>
      <c r="K20" s="113">
        <v>35</v>
      </c>
      <c r="L20" s="113">
        <v>28</v>
      </c>
      <c r="M20" s="113">
        <v>28</v>
      </c>
      <c r="N20" s="114">
        <v>28</v>
      </c>
      <c r="O20" s="112">
        <f t="shared" si="26"/>
        <v>365</v>
      </c>
      <c r="P20" s="126">
        <f t="shared" si="27"/>
        <v>35</v>
      </c>
      <c r="Q20" s="127">
        <f t="shared" si="28"/>
        <v>28</v>
      </c>
      <c r="R20" s="128">
        <f t="shared" si="29"/>
        <v>30.416666666666668</v>
      </c>
      <c r="S20" s="23"/>
      <c r="T20" s="123">
        <v>16</v>
      </c>
      <c r="U20" s="124" t="s">
        <v>24</v>
      </c>
      <c r="V20" s="119" t="str">
        <f t="shared" ref="V20:AG20" si="32">IF(C20=0,"",IF(C20/C$61&lt;0.75,"L",IF(C20/C$61&gt;1.25,"E","")))</f>
        <v/>
      </c>
      <c r="W20" s="120" t="str">
        <f t="shared" si="32"/>
        <v/>
      </c>
      <c r="X20" s="120" t="str">
        <f t="shared" si="32"/>
        <v/>
      </c>
      <c r="Y20" s="120" t="str">
        <f t="shared" si="32"/>
        <v/>
      </c>
      <c r="Z20" s="120" t="str">
        <f t="shared" si="32"/>
        <v/>
      </c>
      <c r="AA20" s="120" t="str">
        <f t="shared" si="32"/>
        <v/>
      </c>
      <c r="AB20" s="120" t="str">
        <f t="shared" si="32"/>
        <v/>
      </c>
      <c r="AC20" s="120" t="str">
        <f t="shared" si="32"/>
        <v/>
      </c>
      <c r="AD20" s="120" t="str">
        <f t="shared" si="32"/>
        <v/>
      </c>
      <c r="AE20" s="120" t="str">
        <f t="shared" si="32"/>
        <v/>
      </c>
      <c r="AF20" s="120" t="str">
        <f t="shared" si="32"/>
        <v/>
      </c>
      <c r="AG20" s="121" t="str">
        <f t="shared" si="32"/>
        <v/>
      </c>
      <c r="AH20" s="119" t="str">
        <f t="shared" si="4"/>
        <v/>
      </c>
      <c r="AI20" s="23"/>
      <c r="AJ20" s="23"/>
      <c r="AK20" s="23"/>
      <c r="AL20" s="23"/>
      <c r="AM20" s="23"/>
    </row>
    <row r="21" spans="1:39" ht="13.5" customHeight="1">
      <c r="A21" s="123">
        <v>17</v>
      </c>
      <c r="B21" s="162" t="s">
        <v>25</v>
      </c>
      <c r="C21" s="112">
        <v>28</v>
      </c>
      <c r="D21" s="113">
        <v>28</v>
      </c>
      <c r="E21" s="113">
        <v>35</v>
      </c>
      <c r="F21" s="113">
        <v>28</v>
      </c>
      <c r="G21" s="113">
        <v>28</v>
      </c>
      <c r="H21" s="113">
        <v>35</v>
      </c>
      <c r="I21" s="113">
        <v>28</v>
      </c>
      <c r="J21" s="113">
        <v>28</v>
      </c>
      <c r="K21" s="113">
        <v>28</v>
      </c>
      <c r="L21" s="113">
        <v>35</v>
      </c>
      <c r="M21" s="113">
        <v>30</v>
      </c>
      <c r="N21" s="114">
        <v>33</v>
      </c>
      <c r="O21" s="112">
        <f t="shared" si="26"/>
        <v>364</v>
      </c>
      <c r="P21" s="126">
        <f t="shared" si="27"/>
        <v>35</v>
      </c>
      <c r="Q21" s="127">
        <f t="shared" si="28"/>
        <v>28</v>
      </c>
      <c r="R21" s="128">
        <f t="shared" si="29"/>
        <v>30.333333333333332</v>
      </c>
      <c r="S21" s="23"/>
      <c r="T21" s="123">
        <v>17</v>
      </c>
      <c r="U21" s="162" t="s">
        <v>25</v>
      </c>
      <c r="V21" s="119" t="str">
        <f t="shared" ref="V21:AG21" si="33">IF(C21=0,"",IF(C21/C$61&lt;0.75,"L",IF(C21/C$61&gt;1.25,"E","")))</f>
        <v/>
      </c>
      <c r="W21" s="120" t="str">
        <f t="shared" si="33"/>
        <v/>
      </c>
      <c r="X21" s="120" t="str">
        <f t="shared" si="33"/>
        <v/>
      </c>
      <c r="Y21" s="120" t="str">
        <f t="shared" si="33"/>
        <v/>
      </c>
      <c r="Z21" s="120" t="str">
        <f t="shared" si="33"/>
        <v/>
      </c>
      <c r="AA21" s="120" t="str">
        <f t="shared" si="33"/>
        <v/>
      </c>
      <c r="AB21" s="120" t="str">
        <f t="shared" si="33"/>
        <v/>
      </c>
      <c r="AC21" s="120" t="str">
        <f t="shared" si="33"/>
        <v/>
      </c>
      <c r="AD21" s="120" t="str">
        <f t="shared" si="33"/>
        <v/>
      </c>
      <c r="AE21" s="120" t="str">
        <f t="shared" si="33"/>
        <v/>
      </c>
      <c r="AF21" s="120" t="str">
        <f t="shared" si="33"/>
        <v/>
      </c>
      <c r="AG21" s="121" t="str">
        <f t="shared" si="33"/>
        <v/>
      </c>
      <c r="AH21" s="119" t="str">
        <f t="shared" si="4"/>
        <v/>
      </c>
      <c r="AI21" s="23"/>
      <c r="AJ21" s="23"/>
      <c r="AK21" s="23"/>
      <c r="AL21" s="23"/>
      <c r="AM21" s="23"/>
    </row>
    <row r="22" spans="1:39" ht="13.5" customHeight="1">
      <c r="A22" s="123">
        <v>18</v>
      </c>
      <c r="B22" s="124" t="s">
        <v>26</v>
      </c>
      <c r="C22" s="112">
        <v>28</v>
      </c>
      <c r="D22" s="113">
        <v>28</v>
      </c>
      <c r="E22" s="113">
        <v>35</v>
      </c>
      <c r="F22" s="113">
        <v>28</v>
      </c>
      <c r="G22" s="113">
        <v>29</v>
      </c>
      <c r="H22" s="113">
        <v>34</v>
      </c>
      <c r="I22" s="113">
        <v>28</v>
      </c>
      <c r="J22" s="113">
        <v>28</v>
      </c>
      <c r="K22" s="113">
        <v>28</v>
      </c>
      <c r="L22" s="113">
        <v>35</v>
      </c>
      <c r="M22" s="113">
        <v>28</v>
      </c>
      <c r="N22" s="114">
        <v>35</v>
      </c>
      <c r="O22" s="112">
        <f t="shared" si="26"/>
        <v>364</v>
      </c>
      <c r="P22" s="126">
        <f t="shared" si="27"/>
        <v>35</v>
      </c>
      <c r="Q22" s="127">
        <f t="shared" si="28"/>
        <v>28</v>
      </c>
      <c r="R22" s="128">
        <f t="shared" si="29"/>
        <v>30.333333333333332</v>
      </c>
      <c r="S22" s="23"/>
      <c r="T22" s="123">
        <v>18</v>
      </c>
      <c r="U22" s="124" t="s">
        <v>26</v>
      </c>
      <c r="V22" s="119" t="str">
        <f t="shared" ref="V22:AG22" si="34">IF(C22=0,"",IF(C22/C$61&lt;0.75,"L",IF(C22/C$61&gt;1.25,"E","")))</f>
        <v/>
      </c>
      <c r="W22" s="120" t="str">
        <f t="shared" si="34"/>
        <v/>
      </c>
      <c r="X22" s="120" t="str">
        <f t="shared" si="34"/>
        <v/>
      </c>
      <c r="Y22" s="120" t="str">
        <f t="shared" si="34"/>
        <v/>
      </c>
      <c r="Z22" s="120" t="str">
        <f t="shared" si="34"/>
        <v/>
      </c>
      <c r="AA22" s="120" t="str">
        <f t="shared" si="34"/>
        <v/>
      </c>
      <c r="AB22" s="120" t="str">
        <f t="shared" si="34"/>
        <v/>
      </c>
      <c r="AC22" s="120" t="str">
        <f t="shared" si="34"/>
        <v/>
      </c>
      <c r="AD22" s="120" t="str">
        <f t="shared" si="34"/>
        <v/>
      </c>
      <c r="AE22" s="120" t="str">
        <f t="shared" si="34"/>
        <v/>
      </c>
      <c r="AF22" s="120" t="str">
        <f t="shared" si="34"/>
        <v/>
      </c>
      <c r="AG22" s="121" t="str">
        <f t="shared" si="34"/>
        <v/>
      </c>
      <c r="AH22" s="119" t="str">
        <f t="shared" si="4"/>
        <v/>
      </c>
      <c r="AI22" s="23"/>
      <c r="AJ22" s="23"/>
      <c r="AK22" s="23"/>
      <c r="AL22" s="23"/>
      <c r="AM22" s="23"/>
    </row>
    <row r="23" spans="1:39" ht="13.5" customHeight="1">
      <c r="A23" s="123">
        <v>19</v>
      </c>
      <c r="B23" s="124" t="s">
        <v>27</v>
      </c>
      <c r="C23" s="112">
        <v>28</v>
      </c>
      <c r="D23" s="113">
        <v>28</v>
      </c>
      <c r="E23" s="113">
        <v>35</v>
      </c>
      <c r="F23" s="113">
        <v>28</v>
      </c>
      <c r="G23" s="113">
        <v>28</v>
      </c>
      <c r="H23" s="113">
        <v>35</v>
      </c>
      <c r="I23" s="113">
        <v>28</v>
      </c>
      <c r="J23" s="113">
        <v>28</v>
      </c>
      <c r="K23" s="113">
        <v>28</v>
      </c>
      <c r="L23" s="113">
        <v>35</v>
      </c>
      <c r="M23" s="113">
        <v>28</v>
      </c>
      <c r="N23" s="114">
        <v>35</v>
      </c>
      <c r="O23" s="112">
        <f t="shared" si="26"/>
        <v>364</v>
      </c>
      <c r="P23" s="126">
        <f t="shared" si="27"/>
        <v>35</v>
      </c>
      <c r="Q23" s="127">
        <f t="shared" si="28"/>
        <v>28</v>
      </c>
      <c r="R23" s="128">
        <f t="shared" si="29"/>
        <v>30.333333333333332</v>
      </c>
      <c r="S23" s="23"/>
      <c r="T23" s="123">
        <v>19</v>
      </c>
      <c r="U23" s="124" t="s">
        <v>27</v>
      </c>
      <c r="V23" s="119" t="str">
        <f t="shared" ref="V23:AG23" si="35">IF(C23=0,"",IF(C23/C$61&lt;0.75,"L",IF(C23/C$61&gt;1.25,"E","")))</f>
        <v/>
      </c>
      <c r="W23" s="120" t="str">
        <f t="shared" si="35"/>
        <v/>
      </c>
      <c r="X23" s="120" t="str">
        <f t="shared" si="35"/>
        <v/>
      </c>
      <c r="Y23" s="120" t="str">
        <f t="shared" si="35"/>
        <v/>
      </c>
      <c r="Z23" s="120" t="str">
        <f t="shared" si="35"/>
        <v/>
      </c>
      <c r="AA23" s="120" t="str">
        <f t="shared" si="35"/>
        <v/>
      </c>
      <c r="AB23" s="120" t="str">
        <f t="shared" si="35"/>
        <v/>
      </c>
      <c r="AC23" s="120" t="str">
        <f t="shared" si="35"/>
        <v/>
      </c>
      <c r="AD23" s="120" t="str">
        <f t="shared" si="35"/>
        <v/>
      </c>
      <c r="AE23" s="120" t="str">
        <f t="shared" si="35"/>
        <v/>
      </c>
      <c r="AF23" s="120" t="str">
        <f t="shared" si="35"/>
        <v/>
      </c>
      <c r="AG23" s="121" t="str">
        <f t="shared" si="35"/>
        <v/>
      </c>
      <c r="AH23" s="119" t="str">
        <f t="shared" si="4"/>
        <v/>
      </c>
      <c r="AI23" s="23"/>
      <c r="AJ23" s="23"/>
      <c r="AK23" s="23"/>
      <c r="AL23" s="23"/>
      <c r="AM23" s="23"/>
    </row>
    <row r="24" spans="1:39" ht="13.5" customHeight="1">
      <c r="A24" s="123">
        <v>20</v>
      </c>
      <c r="B24" s="124" t="s">
        <v>29</v>
      </c>
      <c r="C24" s="112">
        <v>28</v>
      </c>
      <c r="D24" s="113">
        <v>28</v>
      </c>
      <c r="E24" s="113">
        <v>35</v>
      </c>
      <c r="F24" s="113">
        <v>28</v>
      </c>
      <c r="G24" s="113">
        <v>28</v>
      </c>
      <c r="H24" s="113">
        <v>35</v>
      </c>
      <c r="I24" s="113">
        <v>28</v>
      </c>
      <c r="J24" s="113">
        <v>28</v>
      </c>
      <c r="K24" s="113">
        <v>28</v>
      </c>
      <c r="L24" s="113">
        <v>35</v>
      </c>
      <c r="M24" s="113">
        <v>28</v>
      </c>
      <c r="N24" s="114">
        <v>35</v>
      </c>
      <c r="O24" s="112">
        <f t="shared" si="26"/>
        <v>364</v>
      </c>
      <c r="P24" s="126">
        <f t="shared" si="27"/>
        <v>35</v>
      </c>
      <c r="Q24" s="127">
        <f t="shared" si="28"/>
        <v>28</v>
      </c>
      <c r="R24" s="128">
        <f t="shared" si="29"/>
        <v>30.333333333333332</v>
      </c>
      <c r="S24" s="23"/>
      <c r="T24" s="123">
        <v>20</v>
      </c>
      <c r="U24" s="124" t="s">
        <v>29</v>
      </c>
      <c r="V24" s="119" t="str">
        <f t="shared" ref="V24:AG24" si="36">IF(C24=0,"",IF(C24/C$61&lt;0.75,"L",IF(C24/C$61&gt;1.25,"E","")))</f>
        <v/>
      </c>
      <c r="W24" s="120" t="str">
        <f t="shared" si="36"/>
        <v/>
      </c>
      <c r="X24" s="120" t="str">
        <f t="shared" si="36"/>
        <v/>
      </c>
      <c r="Y24" s="120" t="str">
        <f t="shared" si="36"/>
        <v/>
      </c>
      <c r="Z24" s="120" t="str">
        <f t="shared" si="36"/>
        <v/>
      </c>
      <c r="AA24" s="120" t="str">
        <f t="shared" si="36"/>
        <v/>
      </c>
      <c r="AB24" s="120" t="str">
        <f t="shared" si="36"/>
        <v/>
      </c>
      <c r="AC24" s="120" t="str">
        <f t="shared" si="36"/>
        <v/>
      </c>
      <c r="AD24" s="120" t="str">
        <f t="shared" si="36"/>
        <v/>
      </c>
      <c r="AE24" s="120" t="str">
        <f t="shared" si="36"/>
        <v/>
      </c>
      <c r="AF24" s="120" t="str">
        <f t="shared" si="36"/>
        <v/>
      </c>
      <c r="AG24" s="121" t="str">
        <f t="shared" si="36"/>
        <v/>
      </c>
      <c r="AH24" s="119" t="str">
        <f t="shared" si="4"/>
        <v/>
      </c>
      <c r="AI24" s="23"/>
      <c r="AJ24" s="23"/>
      <c r="AK24" s="23"/>
      <c r="AL24" s="23"/>
      <c r="AM24" s="23"/>
    </row>
    <row r="25" spans="1:39" ht="14.25" customHeight="1">
      <c r="A25" s="139">
        <v>21</v>
      </c>
      <c r="B25" s="134" t="s">
        <v>30</v>
      </c>
      <c r="C25" s="163">
        <v>28</v>
      </c>
      <c r="D25" s="113">
        <v>28</v>
      </c>
      <c r="E25" s="164">
        <v>35</v>
      </c>
      <c r="F25" s="164">
        <v>28</v>
      </c>
      <c r="G25" s="164">
        <v>28</v>
      </c>
      <c r="H25" s="164">
        <v>35</v>
      </c>
      <c r="I25" s="164">
        <v>28</v>
      </c>
      <c r="J25" s="164">
        <v>28</v>
      </c>
      <c r="K25" s="164">
        <v>28</v>
      </c>
      <c r="L25" s="164">
        <v>35</v>
      </c>
      <c r="M25" s="164">
        <v>28</v>
      </c>
      <c r="N25" s="165">
        <v>35</v>
      </c>
      <c r="O25" s="163">
        <f t="shared" si="26"/>
        <v>364</v>
      </c>
      <c r="P25" s="136">
        <f t="shared" si="27"/>
        <v>35</v>
      </c>
      <c r="Q25" s="137">
        <f t="shared" si="28"/>
        <v>28</v>
      </c>
      <c r="R25" s="138">
        <f t="shared" si="29"/>
        <v>30.333333333333332</v>
      </c>
      <c r="S25" s="23"/>
      <c r="T25" s="139">
        <v>21</v>
      </c>
      <c r="U25" s="134" t="s">
        <v>30</v>
      </c>
      <c r="V25" s="166" t="str">
        <f t="shared" ref="V25:AG25" si="37">IF(C25=0,"",IF(C25/C$61&lt;0.75,"L",IF(C25/C$61&gt;1.25,"E","")))</f>
        <v/>
      </c>
      <c r="W25" s="120" t="str">
        <f t="shared" si="37"/>
        <v/>
      </c>
      <c r="X25" s="167" t="str">
        <f t="shared" si="37"/>
        <v/>
      </c>
      <c r="Y25" s="167" t="str">
        <f t="shared" si="37"/>
        <v/>
      </c>
      <c r="Z25" s="167" t="str">
        <f t="shared" si="37"/>
        <v/>
      </c>
      <c r="AA25" s="167" t="str">
        <f t="shared" si="37"/>
        <v/>
      </c>
      <c r="AB25" s="167" t="str">
        <f t="shared" si="37"/>
        <v/>
      </c>
      <c r="AC25" s="167" t="str">
        <f t="shared" si="37"/>
        <v/>
      </c>
      <c r="AD25" s="167" t="str">
        <f t="shared" si="37"/>
        <v/>
      </c>
      <c r="AE25" s="167" t="str">
        <f t="shared" si="37"/>
        <v/>
      </c>
      <c r="AF25" s="167" t="str">
        <f t="shared" si="37"/>
        <v/>
      </c>
      <c r="AG25" s="168" t="str">
        <f t="shared" si="37"/>
        <v/>
      </c>
      <c r="AH25" s="166" t="str">
        <f t="shared" si="4"/>
        <v/>
      </c>
      <c r="AI25" s="23"/>
      <c r="AJ25" s="23"/>
      <c r="AK25" s="23"/>
      <c r="AL25" s="23"/>
      <c r="AM25" s="23"/>
    </row>
    <row r="26" spans="1:39" ht="13.5" customHeight="1">
      <c r="A26" s="169">
        <v>22</v>
      </c>
      <c r="B26" s="170" t="s">
        <v>32</v>
      </c>
      <c r="C26" s="171">
        <v>14</v>
      </c>
      <c r="D26" s="172">
        <v>28</v>
      </c>
      <c r="E26" s="172">
        <v>35</v>
      </c>
      <c r="F26" s="172">
        <v>28</v>
      </c>
      <c r="G26" s="172">
        <v>28</v>
      </c>
      <c r="H26" s="172">
        <v>35</v>
      </c>
      <c r="I26" s="172">
        <v>28</v>
      </c>
      <c r="J26" s="172">
        <v>28</v>
      </c>
      <c r="K26" s="172">
        <v>28</v>
      </c>
      <c r="L26" s="172">
        <v>35</v>
      </c>
      <c r="M26" s="172">
        <v>28</v>
      </c>
      <c r="N26" s="173">
        <v>35</v>
      </c>
      <c r="O26" s="115">
        <f t="shared" si="26"/>
        <v>350</v>
      </c>
      <c r="P26" s="116">
        <f t="shared" si="27"/>
        <v>35</v>
      </c>
      <c r="Q26" s="117">
        <f t="shared" si="28"/>
        <v>14</v>
      </c>
      <c r="R26" s="118">
        <f t="shared" si="29"/>
        <v>29.166666666666668</v>
      </c>
      <c r="S26" s="23"/>
      <c r="T26" s="169">
        <v>22</v>
      </c>
      <c r="U26" s="170" t="s">
        <v>32</v>
      </c>
      <c r="V26" s="174" t="str">
        <f t="shared" ref="V26:AG26" si="38">IF(C26=0,"",IF(C26/C$61&lt;0.75,"L",IF(C26/C$61&gt;1.25,"E","")))</f>
        <v>L</v>
      </c>
      <c r="W26" s="175" t="str">
        <f t="shared" si="38"/>
        <v/>
      </c>
      <c r="X26" s="175" t="str">
        <f t="shared" si="38"/>
        <v/>
      </c>
      <c r="Y26" s="175" t="str">
        <f t="shared" si="38"/>
        <v/>
      </c>
      <c r="Z26" s="175" t="str">
        <f t="shared" si="38"/>
        <v/>
      </c>
      <c r="AA26" s="175" t="str">
        <f t="shared" si="38"/>
        <v/>
      </c>
      <c r="AB26" s="175" t="str">
        <f t="shared" si="38"/>
        <v/>
      </c>
      <c r="AC26" s="175" t="str">
        <f t="shared" si="38"/>
        <v/>
      </c>
      <c r="AD26" s="175" t="str">
        <f t="shared" si="38"/>
        <v/>
      </c>
      <c r="AE26" s="175" t="str">
        <f t="shared" si="38"/>
        <v/>
      </c>
      <c r="AF26" s="175" t="str">
        <f t="shared" si="38"/>
        <v/>
      </c>
      <c r="AG26" s="176" t="str">
        <f t="shared" si="38"/>
        <v/>
      </c>
      <c r="AH26" s="122" t="str">
        <f t="shared" si="4"/>
        <v/>
      </c>
      <c r="AI26" s="23"/>
      <c r="AJ26" s="23"/>
      <c r="AK26" s="23"/>
      <c r="AL26" s="23"/>
      <c r="AM26" s="23"/>
    </row>
    <row r="27" spans="1:39" ht="13.5" customHeight="1">
      <c r="A27" s="123">
        <v>23</v>
      </c>
      <c r="B27" s="124" t="s">
        <v>34</v>
      </c>
      <c r="C27" s="112">
        <v>28</v>
      </c>
      <c r="D27" s="113">
        <v>28</v>
      </c>
      <c r="E27" s="113">
        <v>35</v>
      </c>
      <c r="F27" s="113">
        <v>28</v>
      </c>
      <c r="G27" s="113">
        <v>28</v>
      </c>
      <c r="H27" s="113">
        <v>35</v>
      </c>
      <c r="I27" s="113">
        <v>28</v>
      </c>
      <c r="J27" s="113">
        <v>28</v>
      </c>
      <c r="K27" s="113">
        <v>28</v>
      </c>
      <c r="L27" s="113">
        <v>35</v>
      </c>
      <c r="M27" s="113">
        <v>28</v>
      </c>
      <c r="N27" s="114">
        <v>35</v>
      </c>
      <c r="O27" s="112">
        <f t="shared" si="26"/>
        <v>364</v>
      </c>
      <c r="P27" s="126">
        <f t="shared" si="27"/>
        <v>35</v>
      </c>
      <c r="Q27" s="127">
        <f t="shared" si="28"/>
        <v>28</v>
      </c>
      <c r="R27" s="128">
        <f t="shared" si="29"/>
        <v>30.333333333333332</v>
      </c>
      <c r="S27" s="23"/>
      <c r="T27" s="123">
        <v>23</v>
      </c>
      <c r="U27" s="124" t="s">
        <v>34</v>
      </c>
      <c r="V27" s="119" t="str">
        <f t="shared" ref="V27:AG27" si="39">IF(C27=0,"",IF(C27/C$61&lt;0.75,"L",IF(C27/C$61&gt;1.25,"E","")))</f>
        <v/>
      </c>
      <c r="W27" s="120" t="str">
        <f t="shared" si="39"/>
        <v/>
      </c>
      <c r="X27" s="120" t="str">
        <f t="shared" si="39"/>
        <v/>
      </c>
      <c r="Y27" s="120" t="str">
        <f t="shared" si="39"/>
        <v/>
      </c>
      <c r="Z27" s="120" t="str">
        <f t="shared" si="39"/>
        <v/>
      </c>
      <c r="AA27" s="120" t="str">
        <f t="shared" si="39"/>
        <v/>
      </c>
      <c r="AB27" s="120" t="str">
        <f t="shared" si="39"/>
        <v/>
      </c>
      <c r="AC27" s="120" t="str">
        <f t="shared" si="39"/>
        <v/>
      </c>
      <c r="AD27" s="120" t="str">
        <f t="shared" si="39"/>
        <v/>
      </c>
      <c r="AE27" s="120" t="str">
        <f t="shared" si="39"/>
        <v/>
      </c>
      <c r="AF27" s="120" t="str">
        <f t="shared" si="39"/>
        <v/>
      </c>
      <c r="AG27" s="121" t="str">
        <f t="shared" si="39"/>
        <v/>
      </c>
      <c r="AH27" s="119" t="str">
        <f t="shared" si="4"/>
        <v/>
      </c>
      <c r="AI27" s="23"/>
      <c r="AJ27" s="23"/>
      <c r="AK27" s="23"/>
      <c r="AL27" s="23"/>
      <c r="AM27" s="23"/>
    </row>
    <row r="28" spans="1:39" ht="13.5" customHeight="1">
      <c r="A28" s="123">
        <v>24</v>
      </c>
      <c r="B28" s="124" t="s">
        <v>35</v>
      </c>
      <c r="C28" s="112">
        <v>28</v>
      </c>
      <c r="D28" s="113">
        <v>28</v>
      </c>
      <c r="E28" s="113">
        <v>35</v>
      </c>
      <c r="F28" s="113">
        <v>28</v>
      </c>
      <c r="G28" s="113">
        <v>28</v>
      </c>
      <c r="H28" s="113">
        <v>35</v>
      </c>
      <c r="I28" s="113">
        <v>28</v>
      </c>
      <c r="J28" s="113">
        <v>28</v>
      </c>
      <c r="K28" s="113">
        <v>28</v>
      </c>
      <c r="L28" s="113">
        <v>35</v>
      </c>
      <c r="M28" s="113">
        <v>28</v>
      </c>
      <c r="N28" s="114">
        <v>35</v>
      </c>
      <c r="O28" s="112">
        <f t="shared" si="26"/>
        <v>364</v>
      </c>
      <c r="P28" s="126">
        <f t="shared" si="27"/>
        <v>35</v>
      </c>
      <c r="Q28" s="127">
        <f t="shared" si="28"/>
        <v>28</v>
      </c>
      <c r="R28" s="128">
        <f t="shared" si="29"/>
        <v>30.333333333333332</v>
      </c>
      <c r="S28" s="23"/>
      <c r="T28" s="123">
        <v>24</v>
      </c>
      <c r="U28" s="124" t="s">
        <v>35</v>
      </c>
      <c r="V28" s="119" t="str">
        <f t="shared" ref="V28:AG28" si="40">IF(C28=0,"",IF(C28/C$61&lt;0.75,"L",IF(C28/C$61&gt;1.25,"E","")))</f>
        <v/>
      </c>
      <c r="W28" s="120" t="str">
        <f t="shared" si="40"/>
        <v/>
      </c>
      <c r="X28" s="120" t="str">
        <f t="shared" si="40"/>
        <v/>
      </c>
      <c r="Y28" s="120" t="str">
        <f t="shared" si="40"/>
        <v/>
      </c>
      <c r="Z28" s="120" t="str">
        <f t="shared" si="40"/>
        <v/>
      </c>
      <c r="AA28" s="120" t="str">
        <f t="shared" si="40"/>
        <v/>
      </c>
      <c r="AB28" s="120" t="str">
        <f t="shared" si="40"/>
        <v/>
      </c>
      <c r="AC28" s="120" t="str">
        <f t="shared" si="40"/>
        <v/>
      </c>
      <c r="AD28" s="120" t="str">
        <f t="shared" si="40"/>
        <v/>
      </c>
      <c r="AE28" s="120" t="str">
        <f t="shared" si="40"/>
        <v/>
      </c>
      <c r="AF28" s="120" t="str">
        <f t="shared" si="40"/>
        <v/>
      </c>
      <c r="AG28" s="121" t="str">
        <f t="shared" si="40"/>
        <v/>
      </c>
      <c r="AH28" s="119" t="str">
        <f t="shared" si="4"/>
        <v/>
      </c>
      <c r="AI28" s="23"/>
      <c r="AJ28" s="23"/>
      <c r="AK28" s="23"/>
      <c r="AL28" s="23"/>
      <c r="AM28" s="23"/>
    </row>
    <row r="29" spans="1:39" ht="13.5" customHeight="1">
      <c r="A29" s="123">
        <v>25</v>
      </c>
      <c r="B29" s="124" t="s">
        <v>36</v>
      </c>
      <c r="C29" s="112">
        <v>28</v>
      </c>
      <c r="D29" s="113">
        <v>28</v>
      </c>
      <c r="E29" s="113">
        <v>35</v>
      </c>
      <c r="F29" s="113">
        <v>28</v>
      </c>
      <c r="G29" s="113">
        <v>28</v>
      </c>
      <c r="H29" s="113">
        <v>35</v>
      </c>
      <c r="I29" s="113">
        <v>28</v>
      </c>
      <c r="J29" s="113">
        <v>28</v>
      </c>
      <c r="K29" s="113">
        <v>28</v>
      </c>
      <c r="L29" s="113">
        <v>35</v>
      </c>
      <c r="M29" s="113">
        <v>28</v>
      </c>
      <c r="N29" s="114">
        <v>35</v>
      </c>
      <c r="O29" s="112">
        <f t="shared" si="26"/>
        <v>364</v>
      </c>
      <c r="P29" s="126">
        <f t="shared" si="27"/>
        <v>35</v>
      </c>
      <c r="Q29" s="127">
        <f t="shared" si="28"/>
        <v>28</v>
      </c>
      <c r="R29" s="128">
        <f t="shared" si="29"/>
        <v>30.333333333333332</v>
      </c>
      <c r="S29" s="23"/>
      <c r="T29" s="123">
        <v>25</v>
      </c>
      <c r="U29" s="124" t="s">
        <v>36</v>
      </c>
      <c r="V29" s="119" t="str">
        <f t="shared" ref="V29:AG29" si="41">IF(C29=0,"",IF(C29/C$61&lt;0.75,"L",IF(C29/C$61&gt;1.25,"E","")))</f>
        <v/>
      </c>
      <c r="W29" s="120" t="str">
        <f t="shared" si="41"/>
        <v/>
      </c>
      <c r="X29" s="120" t="str">
        <f t="shared" si="41"/>
        <v/>
      </c>
      <c r="Y29" s="120" t="str">
        <f t="shared" si="41"/>
        <v/>
      </c>
      <c r="Z29" s="120" t="str">
        <f t="shared" si="41"/>
        <v/>
      </c>
      <c r="AA29" s="120" t="str">
        <f t="shared" si="41"/>
        <v/>
      </c>
      <c r="AB29" s="120" t="str">
        <f t="shared" si="41"/>
        <v/>
      </c>
      <c r="AC29" s="120" t="str">
        <f t="shared" si="41"/>
        <v/>
      </c>
      <c r="AD29" s="120" t="str">
        <f t="shared" si="41"/>
        <v/>
      </c>
      <c r="AE29" s="120" t="str">
        <f t="shared" si="41"/>
        <v/>
      </c>
      <c r="AF29" s="120" t="str">
        <f t="shared" si="41"/>
        <v/>
      </c>
      <c r="AG29" s="121" t="str">
        <f t="shared" si="41"/>
        <v/>
      </c>
      <c r="AH29" s="119" t="str">
        <f t="shared" si="4"/>
        <v/>
      </c>
      <c r="AI29" s="23"/>
      <c r="AJ29" s="23"/>
      <c r="AK29" s="23"/>
      <c r="AL29" s="23"/>
      <c r="AM29" s="23"/>
    </row>
    <row r="30" spans="1:39" ht="13.5" customHeight="1">
      <c r="A30" s="123">
        <v>26</v>
      </c>
      <c r="B30" s="124" t="s">
        <v>37</v>
      </c>
      <c r="C30" s="112">
        <v>28</v>
      </c>
      <c r="D30" s="113">
        <v>28</v>
      </c>
      <c r="E30" s="113">
        <v>35</v>
      </c>
      <c r="F30" s="113">
        <v>28</v>
      </c>
      <c r="G30" s="113">
        <v>28</v>
      </c>
      <c r="H30" s="113">
        <v>35</v>
      </c>
      <c r="I30" s="113">
        <v>28</v>
      </c>
      <c r="J30" s="113">
        <v>28</v>
      </c>
      <c r="K30" s="113">
        <v>28</v>
      </c>
      <c r="L30" s="113">
        <v>35</v>
      </c>
      <c r="M30" s="113">
        <v>28</v>
      </c>
      <c r="N30" s="114">
        <v>35</v>
      </c>
      <c r="O30" s="112">
        <f t="shared" si="26"/>
        <v>364</v>
      </c>
      <c r="P30" s="126">
        <f t="shared" si="27"/>
        <v>35</v>
      </c>
      <c r="Q30" s="127">
        <f t="shared" si="28"/>
        <v>28</v>
      </c>
      <c r="R30" s="128">
        <f t="shared" si="29"/>
        <v>30.333333333333332</v>
      </c>
      <c r="S30" s="23"/>
      <c r="T30" s="123">
        <v>26</v>
      </c>
      <c r="U30" s="124" t="s">
        <v>37</v>
      </c>
      <c r="V30" s="119" t="str">
        <f t="shared" ref="V30:AG30" si="42">IF(C30=0,"",IF(C30/C$61&lt;0.75,"L",IF(C30/C$61&gt;1.25,"E","")))</f>
        <v/>
      </c>
      <c r="W30" s="120" t="str">
        <f t="shared" si="42"/>
        <v/>
      </c>
      <c r="X30" s="120" t="str">
        <f t="shared" si="42"/>
        <v/>
      </c>
      <c r="Y30" s="120" t="str">
        <f t="shared" si="42"/>
        <v/>
      </c>
      <c r="Z30" s="120" t="str">
        <f t="shared" si="42"/>
        <v/>
      </c>
      <c r="AA30" s="120" t="str">
        <f t="shared" si="42"/>
        <v/>
      </c>
      <c r="AB30" s="120" t="str">
        <f t="shared" si="42"/>
        <v/>
      </c>
      <c r="AC30" s="120" t="str">
        <f t="shared" si="42"/>
        <v/>
      </c>
      <c r="AD30" s="120" t="str">
        <f t="shared" si="42"/>
        <v/>
      </c>
      <c r="AE30" s="120" t="str">
        <f t="shared" si="42"/>
        <v/>
      </c>
      <c r="AF30" s="120" t="str">
        <f t="shared" si="42"/>
        <v/>
      </c>
      <c r="AG30" s="121" t="str">
        <f t="shared" si="42"/>
        <v/>
      </c>
      <c r="AH30" s="119" t="str">
        <f t="shared" si="4"/>
        <v/>
      </c>
      <c r="AI30" s="23"/>
      <c r="AJ30" s="23"/>
      <c r="AK30" s="23"/>
      <c r="AL30" s="23"/>
      <c r="AM30" s="23"/>
    </row>
    <row r="31" spans="1:39" ht="13.5" customHeight="1">
      <c r="A31" s="123">
        <v>27</v>
      </c>
      <c r="B31" s="124" t="s">
        <v>39</v>
      </c>
      <c r="C31" s="112">
        <v>28</v>
      </c>
      <c r="D31" s="113">
        <v>28</v>
      </c>
      <c r="E31" s="113">
        <v>35</v>
      </c>
      <c r="F31" s="113">
        <v>28</v>
      </c>
      <c r="G31" s="113">
        <v>28</v>
      </c>
      <c r="H31" s="113">
        <v>35</v>
      </c>
      <c r="I31" s="113">
        <v>28</v>
      </c>
      <c r="J31" s="113">
        <v>28</v>
      </c>
      <c r="K31" s="113">
        <v>28</v>
      </c>
      <c r="L31" s="113">
        <v>35</v>
      </c>
      <c r="M31" s="113">
        <v>28</v>
      </c>
      <c r="N31" s="114">
        <v>35</v>
      </c>
      <c r="O31" s="112">
        <f t="shared" si="26"/>
        <v>364</v>
      </c>
      <c r="P31" s="126">
        <f t="shared" si="27"/>
        <v>35</v>
      </c>
      <c r="Q31" s="127">
        <f t="shared" si="28"/>
        <v>28</v>
      </c>
      <c r="R31" s="128">
        <f t="shared" si="29"/>
        <v>30.333333333333332</v>
      </c>
      <c r="S31" s="23"/>
      <c r="T31" s="123">
        <v>27</v>
      </c>
      <c r="U31" s="124" t="s">
        <v>39</v>
      </c>
      <c r="V31" s="119" t="str">
        <f t="shared" ref="V31:AG31" si="43">IF(C31=0,"",IF(C31/C$61&lt;0.75,"L",IF(C31/C$61&gt;1.25,"E","")))</f>
        <v/>
      </c>
      <c r="W31" s="120" t="str">
        <f t="shared" si="43"/>
        <v/>
      </c>
      <c r="X31" s="120" t="str">
        <f t="shared" si="43"/>
        <v/>
      </c>
      <c r="Y31" s="120" t="str">
        <f t="shared" si="43"/>
        <v/>
      </c>
      <c r="Z31" s="120" t="str">
        <f t="shared" si="43"/>
        <v/>
      </c>
      <c r="AA31" s="120" t="str">
        <f t="shared" si="43"/>
        <v/>
      </c>
      <c r="AB31" s="120" t="str">
        <f t="shared" si="43"/>
        <v/>
      </c>
      <c r="AC31" s="120" t="str">
        <f t="shared" si="43"/>
        <v/>
      </c>
      <c r="AD31" s="120" t="str">
        <f t="shared" si="43"/>
        <v/>
      </c>
      <c r="AE31" s="120" t="str">
        <f t="shared" si="43"/>
        <v/>
      </c>
      <c r="AF31" s="120" t="str">
        <f t="shared" si="43"/>
        <v/>
      </c>
      <c r="AG31" s="121" t="str">
        <f t="shared" si="43"/>
        <v/>
      </c>
      <c r="AH31" s="119" t="str">
        <f t="shared" si="4"/>
        <v/>
      </c>
      <c r="AI31" s="23"/>
      <c r="AJ31" s="23"/>
      <c r="AK31" s="23"/>
      <c r="AL31" s="23"/>
      <c r="AM31" s="23"/>
    </row>
    <row r="32" spans="1:39" ht="13.5" customHeight="1">
      <c r="A32" s="123">
        <v>28</v>
      </c>
      <c r="B32" s="124" t="s">
        <v>40</v>
      </c>
      <c r="C32" s="112">
        <v>28</v>
      </c>
      <c r="D32" s="113">
        <v>28</v>
      </c>
      <c r="E32" s="113">
        <v>35</v>
      </c>
      <c r="F32" s="113">
        <v>28</v>
      </c>
      <c r="G32" s="113">
        <v>28</v>
      </c>
      <c r="H32" s="113">
        <v>35</v>
      </c>
      <c r="I32" s="113">
        <v>28</v>
      </c>
      <c r="J32" s="113">
        <v>28</v>
      </c>
      <c r="K32" s="113">
        <v>28</v>
      </c>
      <c r="L32" s="113">
        <v>35</v>
      </c>
      <c r="M32" s="113">
        <v>28</v>
      </c>
      <c r="N32" s="114">
        <v>35</v>
      </c>
      <c r="O32" s="112">
        <f t="shared" si="26"/>
        <v>364</v>
      </c>
      <c r="P32" s="126">
        <f t="shared" si="27"/>
        <v>35</v>
      </c>
      <c r="Q32" s="127">
        <f t="shared" si="28"/>
        <v>28</v>
      </c>
      <c r="R32" s="128">
        <f t="shared" si="29"/>
        <v>30.333333333333332</v>
      </c>
      <c r="S32" s="23"/>
      <c r="T32" s="123">
        <v>28</v>
      </c>
      <c r="U32" s="124" t="s">
        <v>40</v>
      </c>
      <c r="V32" s="119" t="str">
        <f t="shared" ref="V32:AG32" si="44">IF(C32=0,"",IF(C32/C$61&lt;0.75,"L",IF(C32/C$61&gt;1.25,"E","")))</f>
        <v/>
      </c>
      <c r="W32" s="120" t="str">
        <f t="shared" si="44"/>
        <v/>
      </c>
      <c r="X32" s="120" t="str">
        <f t="shared" si="44"/>
        <v/>
      </c>
      <c r="Y32" s="120" t="str">
        <f t="shared" si="44"/>
        <v/>
      </c>
      <c r="Z32" s="120" t="str">
        <f t="shared" si="44"/>
        <v/>
      </c>
      <c r="AA32" s="120" t="str">
        <f t="shared" si="44"/>
        <v/>
      </c>
      <c r="AB32" s="120" t="str">
        <f t="shared" si="44"/>
        <v/>
      </c>
      <c r="AC32" s="120" t="str">
        <f t="shared" si="44"/>
        <v/>
      </c>
      <c r="AD32" s="120" t="str">
        <f t="shared" si="44"/>
        <v/>
      </c>
      <c r="AE32" s="120" t="str">
        <f t="shared" si="44"/>
        <v/>
      </c>
      <c r="AF32" s="120" t="str">
        <f t="shared" si="44"/>
        <v/>
      </c>
      <c r="AG32" s="121" t="str">
        <f t="shared" si="44"/>
        <v/>
      </c>
      <c r="AH32" s="119" t="str">
        <f t="shared" si="4"/>
        <v/>
      </c>
      <c r="AI32" s="23"/>
      <c r="AJ32" s="23"/>
      <c r="AK32" s="23"/>
      <c r="AL32" s="23"/>
      <c r="AM32" s="23"/>
    </row>
    <row r="33" spans="1:39" ht="13.5" customHeight="1">
      <c r="A33" s="123">
        <v>29</v>
      </c>
      <c r="B33" s="124" t="s">
        <v>41</v>
      </c>
      <c r="C33" s="112">
        <v>28</v>
      </c>
      <c r="D33" s="113">
        <v>28</v>
      </c>
      <c r="E33" s="113">
        <v>35</v>
      </c>
      <c r="F33" s="113">
        <v>28</v>
      </c>
      <c r="G33" s="113">
        <v>28</v>
      </c>
      <c r="H33" s="113">
        <v>35</v>
      </c>
      <c r="I33" s="113">
        <v>28</v>
      </c>
      <c r="J33" s="113">
        <v>28</v>
      </c>
      <c r="K33" s="113">
        <v>28</v>
      </c>
      <c r="L33" s="113">
        <v>35</v>
      </c>
      <c r="M33" s="113">
        <v>28</v>
      </c>
      <c r="N33" s="114">
        <v>35</v>
      </c>
      <c r="O33" s="112">
        <f t="shared" si="26"/>
        <v>364</v>
      </c>
      <c r="P33" s="126">
        <f t="shared" si="27"/>
        <v>35</v>
      </c>
      <c r="Q33" s="127">
        <f t="shared" si="28"/>
        <v>28</v>
      </c>
      <c r="R33" s="128">
        <f t="shared" si="29"/>
        <v>30.333333333333332</v>
      </c>
      <c r="S33" s="23"/>
      <c r="T33" s="123">
        <v>29</v>
      </c>
      <c r="U33" s="124" t="s">
        <v>41</v>
      </c>
      <c r="V33" s="119" t="str">
        <f t="shared" ref="V33:AG33" si="45">IF(C33=0,"",IF(C33/C$61&lt;0.75,"L",IF(C33/C$61&gt;1.25,"E","")))</f>
        <v/>
      </c>
      <c r="W33" s="120" t="str">
        <f t="shared" si="45"/>
        <v/>
      </c>
      <c r="X33" s="120" t="str">
        <f t="shared" si="45"/>
        <v/>
      </c>
      <c r="Y33" s="120" t="str">
        <f t="shared" si="45"/>
        <v/>
      </c>
      <c r="Z33" s="120" t="str">
        <f t="shared" si="45"/>
        <v/>
      </c>
      <c r="AA33" s="120" t="str">
        <f t="shared" si="45"/>
        <v/>
      </c>
      <c r="AB33" s="120" t="str">
        <f t="shared" si="45"/>
        <v/>
      </c>
      <c r="AC33" s="120" t="str">
        <f t="shared" si="45"/>
        <v/>
      </c>
      <c r="AD33" s="120" t="str">
        <f t="shared" si="45"/>
        <v/>
      </c>
      <c r="AE33" s="120" t="str">
        <f t="shared" si="45"/>
        <v/>
      </c>
      <c r="AF33" s="120" t="str">
        <f t="shared" si="45"/>
        <v/>
      </c>
      <c r="AG33" s="121" t="str">
        <f t="shared" si="45"/>
        <v/>
      </c>
      <c r="AH33" s="119" t="str">
        <f t="shared" si="4"/>
        <v/>
      </c>
      <c r="AI33" s="23"/>
      <c r="AJ33" s="23"/>
      <c r="AK33" s="23"/>
      <c r="AL33" s="23"/>
      <c r="AM33" s="23"/>
    </row>
    <row r="34" spans="1:39" ht="13.5" customHeight="1">
      <c r="A34" s="123">
        <v>30</v>
      </c>
      <c r="B34" s="124" t="s">
        <v>43</v>
      </c>
      <c r="C34" s="112">
        <v>28</v>
      </c>
      <c r="D34" s="113">
        <v>28</v>
      </c>
      <c r="E34" s="113">
        <v>35</v>
      </c>
      <c r="F34" s="113">
        <v>28</v>
      </c>
      <c r="G34" s="113">
        <v>28</v>
      </c>
      <c r="H34" s="113">
        <v>35</v>
      </c>
      <c r="I34" s="113">
        <v>28</v>
      </c>
      <c r="J34" s="113">
        <v>28</v>
      </c>
      <c r="K34" s="113">
        <v>28</v>
      </c>
      <c r="L34" s="113">
        <v>35</v>
      </c>
      <c r="M34" s="113">
        <v>28</v>
      </c>
      <c r="N34" s="114">
        <v>35</v>
      </c>
      <c r="O34" s="112">
        <f t="shared" si="26"/>
        <v>364</v>
      </c>
      <c r="P34" s="126">
        <f t="shared" si="27"/>
        <v>35</v>
      </c>
      <c r="Q34" s="127">
        <f t="shared" si="28"/>
        <v>28</v>
      </c>
      <c r="R34" s="128">
        <f t="shared" si="29"/>
        <v>30.333333333333332</v>
      </c>
      <c r="S34" s="23"/>
      <c r="T34" s="123">
        <v>30</v>
      </c>
      <c r="U34" s="124" t="s">
        <v>43</v>
      </c>
      <c r="V34" s="119" t="str">
        <f t="shared" ref="V34:AG34" si="46">IF(C34=0,"",IF(C34/C$61&lt;0.75,"L",IF(C34/C$61&gt;1.25,"E","")))</f>
        <v/>
      </c>
      <c r="W34" s="120" t="str">
        <f t="shared" si="46"/>
        <v/>
      </c>
      <c r="X34" s="120" t="str">
        <f t="shared" si="46"/>
        <v/>
      </c>
      <c r="Y34" s="120" t="str">
        <f t="shared" si="46"/>
        <v/>
      </c>
      <c r="Z34" s="120" t="str">
        <f t="shared" si="46"/>
        <v/>
      </c>
      <c r="AA34" s="120" t="str">
        <f t="shared" si="46"/>
        <v/>
      </c>
      <c r="AB34" s="120" t="str">
        <f t="shared" si="46"/>
        <v/>
      </c>
      <c r="AC34" s="120" t="str">
        <f t="shared" si="46"/>
        <v/>
      </c>
      <c r="AD34" s="120" t="str">
        <f t="shared" si="46"/>
        <v/>
      </c>
      <c r="AE34" s="120" t="str">
        <f t="shared" si="46"/>
        <v/>
      </c>
      <c r="AF34" s="120" t="str">
        <f t="shared" si="46"/>
        <v/>
      </c>
      <c r="AG34" s="121" t="str">
        <f t="shared" si="46"/>
        <v/>
      </c>
      <c r="AH34" s="119" t="str">
        <f t="shared" si="4"/>
        <v/>
      </c>
      <c r="AI34" s="23"/>
      <c r="AJ34" s="23"/>
      <c r="AK34" s="23"/>
      <c r="AL34" s="23"/>
      <c r="AM34" s="23"/>
    </row>
    <row r="35" spans="1:39" ht="13.5" customHeight="1">
      <c r="A35" s="123">
        <v>31</v>
      </c>
      <c r="B35" s="124" t="s">
        <v>44</v>
      </c>
      <c r="C35" s="112">
        <v>21</v>
      </c>
      <c r="D35" s="113">
        <v>35</v>
      </c>
      <c r="E35" s="113">
        <v>28</v>
      </c>
      <c r="F35" s="113">
        <v>28</v>
      </c>
      <c r="G35" s="113">
        <v>28</v>
      </c>
      <c r="H35" s="113">
        <v>35</v>
      </c>
      <c r="I35" s="113">
        <v>28</v>
      </c>
      <c r="J35" s="113">
        <v>28</v>
      </c>
      <c r="K35" s="113">
        <v>28</v>
      </c>
      <c r="L35" s="113">
        <v>35</v>
      </c>
      <c r="M35" s="113">
        <v>28</v>
      </c>
      <c r="N35" s="114">
        <v>35</v>
      </c>
      <c r="O35" s="112">
        <f t="shared" si="26"/>
        <v>357</v>
      </c>
      <c r="P35" s="126">
        <f t="shared" si="27"/>
        <v>35</v>
      </c>
      <c r="Q35" s="127">
        <f t="shared" si="28"/>
        <v>21</v>
      </c>
      <c r="R35" s="128">
        <f t="shared" si="29"/>
        <v>29.75</v>
      </c>
      <c r="S35" s="23"/>
      <c r="T35" s="123">
        <v>31</v>
      </c>
      <c r="U35" s="124" t="s">
        <v>44</v>
      </c>
      <c r="V35" s="119" t="str">
        <f t="shared" ref="V35:AG35" si="47">IF(C35=0,"",IF(C35/C$61&lt;0.75,"L",IF(C35/C$61&gt;1.25,"E","")))</f>
        <v/>
      </c>
      <c r="W35" s="120" t="str">
        <f t="shared" si="47"/>
        <v/>
      </c>
      <c r="X35" s="120" t="str">
        <f t="shared" si="47"/>
        <v/>
      </c>
      <c r="Y35" s="120" t="str">
        <f t="shared" si="47"/>
        <v/>
      </c>
      <c r="Z35" s="120" t="str">
        <f t="shared" si="47"/>
        <v/>
      </c>
      <c r="AA35" s="120" t="str">
        <f t="shared" si="47"/>
        <v/>
      </c>
      <c r="AB35" s="120" t="str">
        <f t="shared" si="47"/>
        <v/>
      </c>
      <c r="AC35" s="120" t="str">
        <f t="shared" si="47"/>
        <v/>
      </c>
      <c r="AD35" s="120" t="str">
        <f t="shared" si="47"/>
        <v/>
      </c>
      <c r="AE35" s="120" t="str">
        <f t="shared" si="47"/>
        <v/>
      </c>
      <c r="AF35" s="120" t="str">
        <f t="shared" si="47"/>
        <v/>
      </c>
      <c r="AG35" s="121" t="str">
        <f t="shared" si="47"/>
        <v/>
      </c>
      <c r="AH35" s="119" t="str">
        <f t="shared" si="4"/>
        <v/>
      </c>
      <c r="AI35" s="23"/>
      <c r="AJ35" s="23"/>
      <c r="AK35" s="23"/>
      <c r="AL35" s="23"/>
      <c r="AM35" s="23"/>
    </row>
    <row r="36" spans="1:39" ht="13.5" customHeight="1">
      <c r="A36" s="123">
        <v>32</v>
      </c>
      <c r="B36" s="124" t="s">
        <v>45</v>
      </c>
      <c r="C36" s="113">
        <v>28</v>
      </c>
      <c r="D36" s="113">
        <v>28</v>
      </c>
      <c r="E36" s="113">
        <v>35</v>
      </c>
      <c r="F36" s="113">
        <v>28</v>
      </c>
      <c r="G36" s="113">
        <v>28</v>
      </c>
      <c r="H36" s="113">
        <v>35</v>
      </c>
      <c r="I36" s="113">
        <v>28</v>
      </c>
      <c r="J36" s="113">
        <v>28</v>
      </c>
      <c r="K36" s="113">
        <v>28</v>
      </c>
      <c r="L36" s="113">
        <v>35</v>
      </c>
      <c r="M36" s="113">
        <v>28</v>
      </c>
      <c r="N36" s="114">
        <v>35</v>
      </c>
      <c r="O36" s="112">
        <f t="shared" si="26"/>
        <v>364</v>
      </c>
      <c r="P36" s="126">
        <f t="shared" si="27"/>
        <v>35</v>
      </c>
      <c r="Q36" s="127">
        <f t="shared" si="28"/>
        <v>28</v>
      </c>
      <c r="R36" s="128">
        <f t="shared" si="29"/>
        <v>30.333333333333332</v>
      </c>
      <c r="S36" s="23"/>
      <c r="T36" s="123">
        <v>32</v>
      </c>
      <c r="U36" s="124" t="s">
        <v>45</v>
      </c>
      <c r="V36" s="120" t="str">
        <f t="shared" ref="V36:AG36" si="48">IF(C36=0,"",IF(C36/C$61&lt;0.75,"L",IF(C36/C$61&gt;1.25,"E","")))</f>
        <v/>
      </c>
      <c r="W36" s="120" t="str">
        <f t="shared" si="48"/>
        <v/>
      </c>
      <c r="X36" s="120" t="str">
        <f t="shared" si="48"/>
        <v/>
      </c>
      <c r="Y36" s="120" t="str">
        <f t="shared" si="48"/>
        <v/>
      </c>
      <c r="Z36" s="120" t="str">
        <f t="shared" si="48"/>
        <v/>
      </c>
      <c r="AA36" s="120" t="str">
        <f t="shared" si="48"/>
        <v/>
      </c>
      <c r="AB36" s="120" t="str">
        <f t="shared" si="48"/>
        <v/>
      </c>
      <c r="AC36" s="120" t="str">
        <f t="shared" si="48"/>
        <v/>
      </c>
      <c r="AD36" s="120" t="str">
        <f t="shared" si="48"/>
        <v/>
      </c>
      <c r="AE36" s="120" t="str">
        <f t="shared" si="48"/>
        <v/>
      </c>
      <c r="AF36" s="120" t="str">
        <f t="shared" si="48"/>
        <v/>
      </c>
      <c r="AG36" s="121" t="str">
        <f t="shared" si="48"/>
        <v/>
      </c>
      <c r="AH36" s="119" t="str">
        <f t="shared" si="4"/>
        <v/>
      </c>
      <c r="AI36" s="23"/>
      <c r="AJ36" s="23"/>
      <c r="AK36" s="23"/>
      <c r="AL36" s="23"/>
      <c r="AM36" s="23"/>
    </row>
    <row r="37" spans="1:39" ht="13.5" customHeight="1">
      <c r="A37" s="123">
        <v>33</v>
      </c>
      <c r="B37" s="124" t="s">
        <v>46</v>
      </c>
      <c r="C37" s="112">
        <v>28</v>
      </c>
      <c r="D37" s="113">
        <v>28</v>
      </c>
      <c r="E37" s="113">
        <v>35</v>
      </c>
      <c r="F37" s="113">
        <v>28</v>
      </c>
      <c r="G37" s="113">
        <v>28</v>
      </c>
      <c r="H37" s="113">
        <v>35</v>
      </c>
      <c r="I37" s="113">
        <v>28</v>
      </c>
      <c r="J37" s="113">
        <v>28</v>
      </c>
      <c r="K37" s="113">
        <v>28</v>
      </c>
      <c r="L37" s="113">
        <v>35</v>
      </c>
      <c r="M37" s="113">
        <v>28</v>
      </c>
      <c r="N37" s="114">
        <v>35</v>
      </c>
      <c r="O37" s="112">
        <f t="shared" si="26"/>
        <v>364</v>
      </c>
      <c r="P37" s="126">
        <f t="shared" si="27"/>
        <v>35</v>
      </c>
      <c r="Q37" s="127">
        <f t="shared" si="28"/>
        <v>28</v>
      </c>
      <c r="R37" s="128">
        <f t="shared" si="29"/>
        <v>30.333333333333332</v>
      </c>
      <c r="S37" s="23"/>
      <c r="T37" s="123">
        <v>33</v>
      </c>
      <c r="U37" s="124" t="s">
        <v>46</v>
      </c>
      <c r="V37" s="119" t="str">
        <f t="shared" ref="V37:AG37" si="49">IF(C37=0,"",IF(C37/C$61&lt;0.75,"L",IF(C37/C$61&gt;1.25,"E","")))</f>
        <v/>
      </c>
      <c r="W37" s="120" t="str">
        <f t="shared" si="49"/>
        <v/>
      </c>
      <c r="X37" s="120" t="str">
        <f t="shared" si="49"/>
        <v/>
      </c>
      <c r="Y37" s="120" t="str">
        <f t="shared" si="49"/>
        <v/>
      </c>
      <c r="Z37" s="120" t="str">
        <f t="shared" si="49"/>
        <v/>
      </c>
      <c r="AA37" s="120" t="str">
        <f t="shared" si="49"/>
        <v/>
      </c>
      <c r="AB37" s="120" t="str">
        <f t="shared" si="49"/>
        <v/>
      </c>
      <c r="AC37" s="120" t="str">
        <f t="shared" si="49"/>
        <v/>
      </c>
      <c r="AD37" s="120" t="str">
        <f t="shared" si="49"/>
        <v/>
      </c>
      <c r="AE37" s="120" t="str">
        <f t="shared" si="49"/>
        <v/>
      </c>
      <c r="AF37" s="120" t="str">
        <f t="shared" si="49"/>
        <v/>
      </c>
      <c r="AG37" s="121" t="str">
        <f t="shared" si="49"/>
        <v/>
      </c>
      <c r="AH37" s="119" t="str">
        <f t="shared" si="4"/>
        <v/>
      </c>
      <c r="AI37" s="23"/>
      <c r="AJ37" s="23"/>
      <c r="AK37" s="23"/>
      <c r="AL37" s="23"/>
      <c r="AM37" s="23"/>
    </row>
    <row r="38" spans="1:39" ht="13.5" customHeight="1">
      <c r="A38" s="123">
        <v>34</v>
      </c>
      <c r="B38" s="124" t="s">
        <v>47</v>
      </c>
      <c r="C38" s="112">
        <v>28</v>
      </c>
      <c r="D38" s="113">
        <v>28</v>
      </c>
      <c r="E38" s="113">
        <v>35</v>
      </c>
      <c r="F38" s="113">
        <v>28</v>
      </c>
      <c r="G38" s="113">
        <v>28</v>
      </c>
      <c r="H38" s="113">
        <v>35</v>
      </c>
      <c r="I38" s="113">
        <v>28</v>
      </c>
      <c r="J38" s="113">
        <v>28</v>
      </c>
      <c r="K38" s="113">
        <v>28</v>
      </c>
      <c r="L38" s="113">
        <v>35</v>
      </c>
      <c r="M38" s="113">
        <v>28</v>
      </c>
      <c r="N38" s="114">
        <v>35</v>
      </c>
      <c r="O38" s="112">
        <f t="shared" si="26"/>
        <v>364</v>
      </c>
      <c r="P38" s="126">
        <f t="shared" si="27"/>
        <v>35</v>
      </c>
      <c r="Q38" s="127">
        <f t="shared" si="28"/>
        <v>28</v>
      </c>
      <c r="R38" s="128">
        <f t="shared" si="29"/>
        <v>30.333333333333332</v>
      </c>
      <c r="S38" s="23"/>
      <c r="T38" s="123">
        <v>34</v>
      </c>
      <c r="U38" s="124" t="s">
        <v>47</v>
      </c>
      <c r="V38" s="119" t="str">
        <f t="shared" ref="V38:AG38" si="50">IF(C38=0,"",IF(C38/C$61&lt;0.75,"L",IF(C38/C$61&gt;1.25,"E","")))</f>
        <v/>
      </c>
      <c r="W38" s="120" t="str">
        <f t="shared" si="50"/>
        <v/>
      </c>
      <c r="X38" s="120" t="str">
        <f t="shared" si="50"/>
        <v/>
      </c>
      <c r="Y38" s="120" t="str">
        <f t="shared" si="50"/>
        <v/>
      </c>
      <c r="Z38" s="120" t="str">
        <f t="shared" si="50"/>
        <v/>
      </c>
      <c r="AA38" s="120" t="str">
        <f t="shared" si="50"/>
        <v/>
      </c>
      <c r="AB38" s="120" t="str">
        <f t="shared" si="50"/>
        <v/>
      </c>
      <c r="AC38" s="120" t="str">
        <f t="shared" si="50"/>
        <v/>
      </c>
      <c r="AD38" s="120" t="str">
        <f t="shared" si="50"/>
        <v/>
      </c>
      <c r="AE38" s="120" t="str">
        <f t="shared" si="50"/>
        <v/>
      </c>
      <c r="AF38" s="120" t="str">
        <f t="shared" si="50"/>
        <v/>
      </c>
      <c r="AG38" s="121" t="str">
        <f t="shared" si="50"/>
        <v/>
      </c>
      <c r="AH38" s="119" t="str">
        <f t="shared" si="4"/>
        <v/>
      </c>
      <c r="AI38" s="23"/>
      <c r="AJ38" s="23"/>
      <c r="AK38" s="23"/>
      <c r="AL38" s="23"/>
      <c r="AM38" s="23"/>
    </row>
    <row r="39" spans="1:39" ht="14.25" customHeight="1">
      <c r="A39" s="177">
        <v>35</v>
      </c>
      <c r="B39" s="134" t="s">
        <v>48</v>
      </c>
      <c r="C39" s="163">
        <v>28</v>
      </c>
      <c r="D39" s="164">
        <v>28</v>
      </c>
      <c r="E39" s="164">
        <v>35</v>
      </c>
      <c r="F39" s="164">
        <v>28</v>
      </c>
      <c r="G39" s="164">
        <v>28</v>
      </c>
      <c r="H39" s="164">
        <v>35</v>
      </c>
      <c r="I39" s="164">
        <v>28</v>
      </c>
      <c r="J39" s="164">
        <v>28</v>
      </c>
      <c r="K39" s="164">
        <v>28</v>
      </c>
      <c r="L39" s="164">
        <v>35</v>
      </c>
      <c r="M39" s="164">
        <v>28</v>
      </c>
      <c r="N39" s="165">
        <v>35</v>
      </c>
      <c r="O39" s="163">
        <f t="shared" si="26"/>
        <v>364</v>
      </c>
      <c r="P39" s="136">
        <f t="shared" si="27"/>
        <v>35</v>
      </c>
      <c r="Q39" s="137">
        <f t="shared" si="28"/>
        <v>28</v>
      </c>
      <c r="R39" s="138">
        <f t="shared" si="29"/>
        <v>30.333333333333332</v>
      </c>
      <c r="S39" s="23"/>
      <c r="T39" s="177">
        <v>35</v>
      </c>
      <c r="U39" s="134" t="s">
        <v>48</v>
      </c>
      <c r="V39" s="166" t="str">
        <f t="shared" ref="V39:AG39" si="51">IF(C39=0,"",IF(C39/C$61&lt;0.75,"L",IF(C39/C$61&gt;1.25,"E","")))</f>
        <v/>
      </c>
      <c r="W39" s="167" t="str">
        <f t="shared" si="51"/>
        <v/>
      </c>
      <c r="X39" s="167" t="str">
        <f t="shared" si="51"/>
        <v/>
      </c>
      <c r="Y39" s="167" t="str">
        <f t="shared" si="51"/>
        <v/>
      </c>
      <c r="Z39" s="167" t="str">
        <f t="shared" si="51"/>
        <v/>
      </c>
      <c r="AA39" s="167" t="str">
        <f t="shared" si="51"/>
        <v/>
      </c>
      <c r="AB39" s="167" t="str">
        <f t="shared" si="51"/>
        <v/>
      </c>
      <c r="AC39" s="167" t="str">
        <f t="shared" si="51"/>
        <v/>
      </c>
      <c r="AD39" s="167" t="str">
        <f t="shared" si="51"/>
        <v/>
      </c>
      <c r="AE39" s="167" t="str">
        <f t="shared" si="51"/>
        <v/>
      </c>
      <c r="AF39" s="167" t="str">
        <f t="shared" si="51"/>
        <v/>
      </c>
      <c r="AG39" s="168" t="str">
        <f t="shared" si="51"/>
        <v/>
      </c>
      <c r="AH39" s="166" t="str">
        <f t="shared" si="4"/>
        <v/>
      </c>
      <c r="AI39" s="23"/>
      <c r="AJ39" s="23"/>
      <c r="AK39" s="23"/>
      <c r="AL39" s="23"/>
      <c r="AM39" s="23"/>
    </row>
    <row r="40" spans="1:39" ht="13.5" customHeight="1">
      <c r="A40" s="110">
        <v>36</v>
      </c>
      <c r="B40" s="170" t="s">
        <v>49</v>
      </c>
      <c r="C40" s="178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3"/>
      <c r="O40" s="115"/>
      <c r="P40" s="116"/>
      <c r="Q40" s="117"/>
      <c r="R40" s="118"/>
      <c r="S40" s="23"/>
      <c r="T40" s="110">
        <v>36</v>
      </c>
      <c r="U40" s="170" t="s">
        <v>49</v>
      </c>
      <c r="V40" s="179" t="str">
        <f t="shared" ref="V40:AG40" si="52">IF(C40=0,"",IF(C40/C$61&lt;0.75,"L",IF(C40/C$61&gt;1.25,"E","")))</f>
        <v/>
      </c>
      <c r="W40" s="175" t="str">
        <f t="shared" si="52"/>
        <v/>
      </c>
      <c r="X40" s="175" t="str">
        <f t="shared" si="52"/>
        <v/>
      </c>
      <c r="Y40" s="175" t="str">
        <f t="shared" si="52"/>
        <v/>
      </c>
      <c r="Z40" s="175" t="str">
        <f t="shared" si="52"/>
        <v/>
      </c>
      <c r="AA40" s="175" t="str">
        <f t="shared" si="52"/>
        <v/>
      </c>
      <c r="AB40" s="175" t="str">
        <f t="shared" si="52"/>
        <v/>
      </c>
      <c r="AC40" s="175" t="str">
        <f t="shared" si="52"/>
        <v/>
      </c>
      <c r="AD40" s="175" t="str">
        <f t="shared" si="52"/>
        <v/>
      </c>
      <c r="AE40" s="175" t="str">
        <f t="shared" si="52"/>
        <v/>
      </c>
      <c r="AF40" s="175" t="str">
        <f t="shared" si="52"/>
        <v/>
      </c>
      <c r="AG40" s="176" t="str">
        <f t="shared" si="52"/>
        <v/>
      </c>
      <c r="AH40" s="122" t="str">
        <f t="shared" si="4"/>
        <v/>
      </c>
      <c r="AI40" s="23"/>
      <c r="AJ40" s="23"/>
      <c r="AK40" s="23"/>
      <c r="AL40" s="23"/>
      <c r="AM40" s="23"/>
    </row>
    <row r="41" spans="1:39" ht="13.5" customHeight="1">
      <c r="A41" s="169">
        <v>37</v>
      </c>
      <c r="B41" s="150" t="s">
        <v>50</v>
      </c>
      <c r="C41" s="152">
        <v>28</v>
      </c>
      <c r="D41" s="152">
        <v>28</v>
      </c>
      <c r="E41" s="152">
        <v>35</v>
      </c>
      <c r="F41" s="152">
        <v>28</v>
      </c>
      <c r="G41" s="152">
        <v>28</v>
      </c>
      <c r="H41" s="152">
        <v>35</v>
      </c>
      <c r="I41" s="152">
        <v>28</v>
      </c>
      <c r="J41" s="152">
        <v>28</v>
      </c>
      <c r="K41" s="152">
        <v>28</v>
      </c>
      <c r="L41" s="152">
        <v>35</v>
      </c>
      <c r="M41" s="152">
        <v>28</v>
      </c>
      <c r="N41" s="153">
        <v>35</v>
      </c>
      <c r="O41" s="151">
        <f t="shared" ref="O41:O56" si="53">SUM(C41:N41)</f>
        <v>364</v>
      </c>
      <c r="P41" s="154">
        <f t="shared" ref="P41:P56" si="54">MAX(C41:N41)</f>
        <v>35</v>
      </c>
      <c r="Q41" s="155">
        <f t="shared" ref="Q41:Q56" si="55">MIN(C41:N41)</f>
        <v>28</v>
      </c>
      <c r="R41" s="156">
        <f t="shared" ref="R41:R56" si="56">AVERAGE(C41:N41)</f>
        <v>30.333333333333332</v>
      </c>
      <c r="S41" s="23"/>
      <c r="T41" s="169">
        <v>37</v>
      </c>
      <c r="U41" s="150" t="s">
        <v>50</v>
      </c>
      <c r="V41" s="158" t="str">
        <f t="shared" ref="V41:AG41" si="57">IF(C41=0,"",IF(C41/C$61&lt;0.75,"L",IF(C41/C$61&gt;1.25,"E","")))</f>
        <v/>
      </c>
      <c r="W41" s="158" t="str">
        <f t="shared" si="57"/>
        <v/>
      </c>
      <c r="X41" s="158" t="str">
        <f t="shared" si="57"/>
        <v/>
      </c>
      <c r="Y41" s="158" t="str">
        <f t="shared" si="57"/>
        <v/>
      </c>
      <c r="Z41" s="158" t="str">
        <f t="shared" si="57"/>
        <v/>
      </c>
      <c r="AA41" s="158" t="str">
        <f t="shared" si="57"/>
        <v/>
      </c>
      <c r="AB41" s="158" t="str">
        <f t="shared" si="57"/>
        <v/>
      </c>
      <c r="AC41" s="158" t="str">
        <f t="shared" si="57"/>
        <v/>
      </c>
      <c r="AD41" s="158" t="str">
        <f t="shared" si="57"/>
        <v/>
      </c>
      <c r="AE41" s="158" t="str">
        <f t="shared" si="57"/>
        <v/>
      </c>
      <c r="AF41" s="158" t="str">
        <f t="shared" si="57"/>
        <v/>
      </c>
      <c r="AG41" s="159" t="str">
        <f t="shared" si="57"/>
        <v/>
      </c>
      <c r="AH41" s="157" t="str">
        <f t="shared" si="4"/>
        <v/>
      </c>
      <c r="AI41" s="23"/>
      <c r="AJ41" s="23"/>
      <c r="AK41" s="23"/>
      <c r="AL41" s="23"/>
      <c r="AM41" s="23"/>
    </row>
    <row r="42" spans="1:39" ht="13.5" customHeight="1">
      <c r="A42" s="123">
        <v>38</v>
      </c>
      <c r="B42" s="124" t="s">
        <v>52</v>
      </c>
      <c r="C42" s="112">
        <v>28</v>
      </c>
      <c r="D42" s="113">
        <v>28</v>
      </c>
      <c r="E42" s="113">
        <v>35</v>
      </c>
      <c r="F42" s="113">
        <v>28</v>
      </c>
      <c r="G42" s="113">
        <v>28</v>
      </c>
      <c r="H42" s="113">
        <v>36</v>
      </c>
      <c r="I42" s="113">
        <v>27</v>
      </c>
      <c r="J42" s="113">
        <v>28</v>
      </c>
      <c r="K42" s="113">
        <v>28</v>
      </c>
      <c r="L42" s="113">
        <v>35</v>
      </c>
      <c r="M42" s="113">
        <v>28</v>
      </c>
      <c r="N42" s="114">
        <v>35</v>
      </c>
      <c r="O42" s="112">
        <f t="shared" si="53"/>
        <v>364</v>
      </c>
      <c r="P42" s="126">
        <f t="shared" si="54"/>
        <v>36</v>
      </c>
      <c r="Q42" s="127">
        <f t="shared" si="55"/>
        <v>27</v>
      </c>
      <c r="R42" s="128">
        <f t="shared" si="56"/>
        <v>30.333333333333332</v>
      </c>
      <c r="S42" s="23"/>
      <c r="T42" s="123">
        <v>38</v>
      </c>
      <c r="U42" s="124" t="s">
        <v>52</v>
      </c>
      <c r="V42" s="119" t="str">
        <f t="shared" ref="V42:AG42" si="58">IF(C42=0,"",IF(C42/C$61&lt;0.75,"L",IF(C42/C$61&gt;1.25,"E","")))</f>
        <v/>
      </c>
      <c r="W42" s="120" t="str">
        <f t="shared" si="58"/>
        <v/>
      </c>
      <c r="X42" s="120" t="str">
        <f t="shared" si="58"/>
        <v/>
      </c>
      <c r="Y42" s="120" t="str">
        <f t="shared" si="58"/>
        <v/>
      </c>
      <c r="Z42" s="120" t="str">
        <f t="shared" si="58"/>
        <v/>
      </c>
      <c r="AA42" s="120" t="str">
        <f t="shared" si="58"/>
        <v/>
      </c>
      <c r="AB42" s="120" t="str">
        <f t="shared" si="58"/>
        <v/>
      </c>
      <c r="AC42" s="120" t="str">
        <f t="shared" si="58"/>
        <v/>
      </c>
      <c r="AD42" s="120" t="str">
        <f t="shared" si="58"/>
        <v/>
      </c>
      <c r="AE42" s="120" t="str">
        <f t="shared" si="58"/>
        <v/>
      </c>
      <c r="AF42" s="120" t="str">
        <f t="shared" si="58"/>
        <v/>
      </c>
      <c r="AG42" s="121" t="str">
        <f t="shared" si="58"/>
        <v/>
      </c>
      <c r="AH42" s="119" t="str">
        <f t="shared" si="4"/>
        <v/>
      </c>
      <c r="AI42" s="23"/>
      <c r="AJ42" s="23"/>
      <c r="AK42" s="23"/>
      <c r="AL42" s="23"/>
      <c r="AM42" s="23"/>
    </row>
    <row r="43" spans="1:39" ht="13.5" customHeight="1">
      <c r="A43" s="123">
        <v>39</v>
      </c>
      <c r="B43" s="124" t="s">
        <v>53</v>
      </c>
      <c r="C43" s="112">
        <v>32</v>
      </c>
      <c r="D43" s="113">
        <v>31</v>
      </c>
      <c r="E43" s="113">
        <v>35</v>
      </c>
      <c r="F43" s="113">
        <v>28</v>
      </c>
      <c r="G43" s="113">
        <v>25</v>
      </c>
      <c r="H43" s="113">
        <v>38</v>
      </c>
      <c r="I43" s="113">
        <v>25</v>
      </c>
      <c r="J43" s="113">
        <v>31</v>
      </c>
      <c r="K43" s="113">
        <v>28</v>
      </c>
      <c r="L43" s="113">
        <v>35</v>
      </c>
      <c r="M43" s="113">
        <v>28</v>
      </c>
      <c r="N43" s="114">
        <v>28</v>
      </c>
      <c r="O43" s="112">
        <f t="shared" si="53"/>
        <v>364</v>
      </c>
      <c r="P43" s="126">
        <f t="shared" si="54"/>
        <v>38</v>
      </c>
      <c r="Q43" s="127">
        <f t="shared" si="55"/>
        <v>25</v>
      </c>
      <c r="R43" s="128">
        <f t="shared" si="56"/>
        <v>30.333333333333332</v>
      </c>
      <c r="S43" s="23"/>
      <c r="T43" s="123">
        <v>39</v>
      </c>
      <c r="U43" s="124" t="s">
        <v>53</v>
      </c>
      <c r="V43" s="119" t="str">
        <f t="shared" ref="V43:AG43" si="59">IF(C43=0,"",IF(C43/C$61&lt;0.75,"L",IF(C43/C$61&gt;1.25,"E","")))</f>
        <v/>
      </c>
      <c r="W43" s="120" t="str">
        <f t="shared" si="59"/>
        <v/>
      </c>
      <c r="X43" s="120" t="str">
        <f t="shared" si="59"/>
        <v/>
      </c>
      <c r="Y43" s="120" t="str">
        <f t="shared" si="59"/>
        <v/>
      </c>
      <c r="Z43" s="120" t="str">
        <f t="shared" si="59"/>
        <v/>
      </c>
      <c r="AA43" s="120" t="str">
        <f t="shared" si="59"/>
        <v/>
      </c>
      <c r="AB43" s="120" t="str">
        <f t="shared" si="59"/>
        <v/>
      </c>
      <c r="AC43" s="120" t="str">
        <f t="shared" si="59"/>
        <v/>
      </c>
      <c r="AD43" s="120" t="str">
        <f t="shared" si="59"/>
        <v/>
      </c>
      <c r="AE43" s="120" t="str">
        <f t="shared" si="59"/>
        <v/>
      </c>
      <c r="AF43" s="120" t="str">
        <f t="shared" si="59"/>
        <v/>
      </c>
      <c r="AG43" s="121" t="str">
        <f t="shared" si="59"/>
        <v/>
      </c>
      <c r="AH43" s="119" t="str">
        <f t="shared" si="4"/>
        <v/>
      </c>
      <c r="AI43" s="23"/>
      <c r="AJ43" s="23"/>
      <c r="AK43" s="23"/>
      <c r="AL43" s="23"/>
      <c r="AM43" s="23"/>
    </row>
    <row r="44" spans="1:39" ht="13.5" customHeight="1">
      <c r="A44" s="123">
        <v>40</v>
      </c>
      <c r="B44" s="124" t="s">
        <v>54</v>
      </c>
      <c r="C44" s="160">
        <v>41</v>
      </c>
      <c r="D44" s="113">
        <v>28</v>
      </c>
      <c r="E44" s="113">
        <v>35</v>
      </c>
      <c r="F44" s="113">
        <v>28</v>
      </c>
      <c r="G44" s="113">
        <v>28</v>
      </c>
      <c r="H44" s="113">
        <v>35</v>
      </c>
      <c r="I44" s="113">
        <v>28</v>
      </c>
      <c r="J44" s="113">
        <v>28</v>
      </c>
      <c r="K44" s="113">
        <v>28</v>
      </c>
      <c r="L44" s="113">
        <v>35</v>
      </c>
      <c r="M44" s="113">
        <v>28</v>
      </c>
      <c r="N44" s="114">
        <v>35</v>
      </c>
      <c r="O44" s="112">
        <f t="shared" si="53"/>
        <v>377</v>
      </c>
      <c r="P44" s="126">
        <f t="shared" si="54"/>
        <v>41</v>
      </c>
      <c r="Q44" s="127">
        <f t="shared" si="55"/>
        <v>28</v>
      </c>
      <c r="R44" s="128">
        <f t="shared" si="56"/>
        <v>31.416666666666668</v>
      </c>
      <c r="S44" s="23"/>
      <c r="T44" s="123">
        <v>40</v>
      </c>
      <c r="U44" s="124" t="s">
        <v>54</v>
      </c>
      <c r="V44" s="161" t="str">
        <f t="shared" ref="V44:AG44" si="60">IF(C44=0,"",IF(C44/C$61&lt;0.75,"L",IF(C44/C$61&gt;1.25,"E","")))</f>
        <v>E</v>
      </c>
      <c r="W44" s="120" t="str">
        <f t="shared" si="60"/>
        <v/>
      </c>
      <c r="X44" s="120" t="str">
        <f t="shared" si="60"/>
        <v/>
      </c>
      <c r="Y44" s="120" t="str">
        <f t="shared" si="60"/>
        <v/>
      </c>
      <c r="Z44" s="120" t="str">
        <f t="shared" si="60"/>
        <v/>
      </c>
      <c r="AA44" s="120" t="str">
        <f t="shared" si="60"/>
        <v/>
      </c>
      <c r="AB44" s="120" t="str">
        <f t="shared" si="60"/>
        <v/>
      </c>
      <c r="AC44" s="120" t="str">
        <f t="shared" si="60"/>
        <v/>
      </c>
      <c r="AD44" s="120" t="str">
        <f t="shared" si="60"/>
        <v/>
      </c>
      <c r="AE44" s="120" t="str">
        <f t="shared" si="60"/>
        <v/>
      </c>
      <c r="AF44" s="120" t="str">
        <f t="shared" si="60"/>
        <v/>
      </c>
      <c r="AG44" s="121" t="str">
        <f t="shared" si="60"/>
        <v/>
      </c>
      <c r="AH44" s="119" t="str">
        <f t="shared" si="4"/>
        <v/>
      </c>
      <c r="AI44" s="23"/>
      <c r="AJ44" s="23"/>
      <c r="AK44" s="23"/>
      <c r="AL44" s="23"/>
      <c r="AM44" s="23"/>
    </row>
    <row r="45" spans="1:39" ht="13.5" customHeight="1">
      <c r="A45" s="123">
        <v>41</v>
      </c>
      <c r="B45" s="124" t="s">
        <v>55</v>
      </c>
      <c r="C45" s="113">
        <v>28</v>
      </c>
      <c r="D45" s="113">
        <v>28</v>
      </c>
      <c r="E45" s="113">
        <v>35</v>
      </c>
      <c r="F45" s="113">
        <v>28</v>
      </c>
      <c r="G45" s="113">
        <v>28</v>
      </c>
      <c r="H45" s="113">
        <v>35</v>
      </c>
      <c r="I45" s="113">
        <v>28</v>
      </c>
      <c r="J45" s="125">
        <v>14</v>
      </c>
      <c r="K45" s="113">
        <v>28</v>
      </c>
      <c r="L45" s="125">
        <v>15</v>
      </c>
      <c r="M45" s="113">
        <v>0</v>
      </c>
      <c r="N45" s="180">
        <v>14</v>
      </c>
      <c r="O45" s="130">
        <f t="shared" si="53"/>
        <v>281</v>
      </c>
      <c r="P45" s="126">
        <f t="shared" si="54"/>
        <v>35</v>
      </c>
      <c r="Q45" s="127">
        <f t="shared" si="55"/>
        <v>0</v>
      </c>
      <c r="R45" s="128">
        <f t="shared" si="56"/>
        <v>23.416666666666668</v>
      </c>
      <c r="S45" s="23"/>
      <c r="T45" s="123">
        <v>41</v>
      </c>
      <c r="U45" s="124" t="s">
        <v>55</v>
      </c>
      <c r="V45" s="120" t="str">
        <f t="shared" ref="V45:AG45" si="61">IF(C45=0,"",IF(C45/C$61&lt;0.75,"L",IF(C45/C$61&gt;1.25,"E","")))</f>
        <v/>
      </c>
      <c r="W45" s="120" t="str">
        <f t="shared" si="61"/>
        <v/>
      </c>
      <c r="X45" s="120" t="str">
        <f t="shared" si="61"/>
        <v/>
      </c>
      <c r="Y45" s="120" t="str">
        <f t="shared" si="61"/>
        <v/>
      </c>
      <c r="Z45" s="120" t="str">
        <f t="shared" si="61"/>
        <v/>
      </c>
      <c r="AA45" s="120" t="str">
        <f t="shared" si="61"/>
        <v/>
      </c>
      <c r="AB45" s="120" t="str">
        <f t="shared" si="61"/>
        <v/>
      </c>
      <c r="AC45" s="129" t="str">
        <f t="shared" si="61"/>
        <v>L</v>
      </c>
      <c r="AD45" s="120" t="str">
        <f t="shared" si="61"/>
        <v/>
      </c>
      <c r="AE45" s="129" t="str">
        <f t="shared" si="61"/>
        <v>L</v>
      </c>
      <c r="AF45" s="120" t="str">
        <f t="shared" si="61"/>
        <v/>
      </c>
      <c r="AG45" s="181" t="str">
        <f t="shared" si="61"/>
        <v>L</v>
      </c>
      <c r="AH45" s="131" t="str">
        <f t="shared" si="4"/>
        <v>L</v>
      </c>
      <c r="AI45" s="23"/>
      <c r="AJ45" s="23"/>
      <c r="AK45" s="23"/>
      <c r="AL45" s="23"/>
      <c r="AM45" s="23"/>
    </row>
    <row r="46" spans="1:39" ht="14.25" customHeight="1">
      <c r="A46" s="139">
        <v>42</v>
      </c>
      <c r="B46" s="134" t="s">
        <v>57</v>
      </c>
      <c r="C46" s="163">
        <v>28</v>
      </c>
      <c r="D46" s="164">
        <v>28</v>
      </c>
      <c r="E46" s="164">
        <v>35</v>
      </c>
      <c r="F46" s="164">
        <v>28</v>
      </c>
      <c r="G46" s="164">
        <v>28</v>
      </c>
      <c r="H46" s="164">
        <v>35</v>
      </c>
      <c r="I46" s="164">
        <v>28</v>
      </c>
      <c r="J46" s="164">
        <v>28</v>
      </c>
      <c r="K46" s="164">
        <v>28</v>
      </c>
      <c r="L46" s="164">
        <v>35</v>
      </c>
      <c r="M46" s="164">
        <v>28</v>
      </c>
      <c r="N46" s="165">
        <v>35</v>
      </c>
      <c r="O46" s="163">
        <f t="shared" si="53"/>
        <v>364</v>
      </c>
      <c r="P46" s="136">
        <f t="shared" si="54"/>
        <v>35</v>
      </c>
      <c r="Q46" s="137">
        <f t="shared" si="55"/>
        <v>28</v>
      </c>
      <c r="R46" s="138">
        <f t="shared" si="56"/>
        <v>30.333333333333332</v>
      </c>
      <c r="S46" s="23"/>
      <c r="T46" s="139">
        <v>42</v>
      </c>
      <c r="U46" s="134" t="s">
        <v>57</v>
      </c>
      <c r="V46" s="166" t="str">
        <f t="shared" ref="V46:AG46" si="62">IF(C46=0,"",IF(C46/C$61&lt;0.75,"L",IF(C46/C$61&gt;1.25,"E","")))</f>
        <v/>
      </c>
      <c r="W46" s="167" t="str">
        <f t="shared" si="62"/>
        <v/>
      </c>
      <c r="X46" s="167" t="str">
        <f t="shared" si="62"/>
        <v/>
      </c>
      <c r="Y46" s="167" t="str">
        <f t="shared" si="62"/>
        <v/>
      </c>
      <c r="Z46" s="167" t="str">
        <f t="shared" si="62"/>
        <v/>
      </c>
      <c r="AA46" s="167" t="str">
        <f t="shared" si="62"/>
        <v/>
      </c>
      <c r="AB46" s="167" t="str">
        <f t="shared" si="62"/>
        <v/>
      </c>
      <c r="AC46" s="167" t="str">
        <f t="shared" si="62"/>
        <v/>
      </c>
      <c r="AD46" s="167" t="str">
        <f t="shared" si="62"/>
        <v/>
      </c>
      <c r="AE46" s="167" t="str">
        <f t="shared" si="62"/>
        <v/>
      </c>
      <c r="AF46" s="167" t="str">
        <f t="shared" si="62"/>
        <v/>
      </c>
      <c r="AG46" s="168" t="str">
        <f t="shared" si="62"/>
        <v/>
      </c>
      <c r="AH46" s="166" t="str">
        <f t="shared" si="4"/>
        <v/>
      </c>
      <c r="AI46" s="23"/>
      <c r="AJ46" s="23"/>
      <c r="AK46" s="23"/>
      <c r="AL46" s="23"/>
      <c r="AM46" s="23"/>
    </row>
    <row r="47" spans="1:39" ht="13.5" customHeight="1">
      <c r="A47" s="169">
        <v>43</v>
      </c>
      <c r="B47" s="170" t="s">
        <v>59</v>
      </c>
      <c r="C47" s="115">
        <v>35</v>
      </c>
      <c r="D47" s="172">
        <v>28</v>
      </c>
      <c r="E47" s="172">
        <v>35</v>
      </c>
      <c r="F47" s="172">
        <v>28</v>
      </c>
      <c r="G47" s="172">
        <v>35</v>
      </c>
      <c r="H47" s="172">
        <v>28</v>
      </c>
      <c r="I47" s="172">
        <v>28</v>
      </c>
      <c r="J47" s="172">
        <v>28</v>
      </c>
      <c r="K47" s="182">
        <v>38</v>
      </c>
      <c r="L47" s="183">
        <v>25</v>
      </c>
      <c r="M47" s="172">
        <v>28</v>
      </c>
      <c r="N47" s="173">
        <v>28</v>
      </c>
      <c r="O47" s="115">
        <f t="shared" si="53"/>
        <v>364</v>
      </c>
      <c r="P47" s="116">
        <f t="shared" si="54"/>
        <v>38</v>
      </c>
      <c r="Q47" s="117">
        <f t="shared" si="55"/>
        <v>25</v>
      </c>
      <c r="R47" s="118">
        <f t="shared" si="56"/>
        <v>30.333333333333332</v>
      </c>
      <c r="S47" s="23"/>
      <c r="T47" s="169">
        <v>43</v>
      </c>
      <c r="U47" s="170" t="s">
        <v>59</v>
      </c>
      <c r="V47" s="122" t="str">
        <f t="shared" ref="V47:AG47" si="63">IF(C47=0,"",IF(C47/C$61&lt;0.75,"L",IF(C47/C$61&gt;1.25,"E","")))</f>
        <v/>
      </c>
      <c r="W47" s="175" t="str">
        <f t="shared" si="63"/>
        <v/>
      </c>
      <c r="X47" s="175" t="str">
        <f t="shared" si="63"/>
        <v/>
      </c>
      <c r="Y47" s="175" t="str">
        <f t="shared" si="63"/>
        <v/>
      </c>
      <c r="Z47" s="175" t="str">
        <f t="shared" si="63"/>
        <v/>
      </c>
      <c r="AA47" s="175" t="str">
        <f t="shared" si="63"/>
        <v/>
      </c>
      <c r="AB47" s="175" t="str">
        <f t="shared" si="63"/>
        <v/>
      </c>
      <c r="AC47" s="175" t="str">
        <f t="shared" si="63"/>
        <v/>
      </c>
      <c r="AD47" s="184" t="str">
        <f t="shared" si="63"/>
        <v>E</v>
      </c>
      <c r="AE47" s="185" t="str">
        <f t="shared" si="63"/>
        <v>L</v>
      </c>
      <c r="AF47" s="175" t="str">
        <f t="shared" si="63"/>
        <v/>
      </c>
      <c r="AG47" s="176" t="str">
        <f t="shared" si="63"/>
        <v/>
      </c>
      <c r="AH47" s="122" t="str">
        <f t="shared" si="4"/>
        <v/>
      </c>
      <c r="AI47" s="23"/>
      <c r="AJ47" s="23"/>
      <c r="AK47" s="23"/>
      <c r="AL47" s="23"/>
      <c r="AM47" s="23"/>
    </row>
    <row r="48" spans="1:39" ht="13.5" customHeight="1">
      <c r="A48" s="123">
        <v>44</v>
      </c>
      <c r="B48" s="124" t="s">
        <v>60</v>
      </c>
      <c r="C48" s="112">
        <v>28</v>
      </c>
      <c r="D48" s="113">
        <v>28</v>
      </c>
      <c r="E48" s="113">
        <v>35</v>
      </c>
      <c r="F48" s="113">
        <v>28</v>
      </c>
      <c r="G48" s="113">
        <v>28</v>
      </c>
      <c r="H48" s="113">
        <v>35</v>
      </c>
      <c r="I48" s="113">
        <v>28</v>
      </c>
      <c r="J48" s="113">
        <v>28</v>
      </c>
      <c r="K48" s="113">
        <v>28</v>
      </c>
      <c r="L48" s="113">
        <v>35</v>
      </c>
      <c r="M48" s="113">
        <v>28</v>
      </c>
      <c r="N48" s="114">
        <v>35</v>
      </c>
      <c r="O48" s="151">
        <f t="shared" si="53"/>
        <v>364</v>
      </c>
      <c r="P48" s="126">
        <f t="shared" si="54"/>
        <v>35</v>
      </c>
      <c r="Q48" s="127">
        <f t="shared" si="55"/>
        <v>28</v>
      </c>
      <c r="R48" s="128">
        <f t="shared" si="56"/>
        <v>30.333333333333332</v>
      </c>
      <c r="S48" s="23"/>
      <c r="T48" s="123">
        <v>44</v>
      </c>
      <c r="U48" s="124" t="s">
        <v>60</v>
      </c>
      <c r="V48" s="119" t="str">
        <f t="shared" ref="V48:AG48" si="64">IF(C48=0,"",IF(C48/C$61&lt;0.75,"L",IF(C48/C$61&gt;1.25,"E","")))</f>
        <v/>
      </c>
      <c r="W48" s="120" t="str">
        <f t="shared" si="64"/>
        <v/>
      </c>
      <c r="X48" s="120" t="str">
        <f t="shared" si="64"/>
        <v/>
      </c>
      <c r="Y48" s="120" t="str">
        <f t="shared" si="64"/>
        <v/>
      </c>
      <c r="Z48" s="120" t="str">
        <f t="shared" si="64"/>
        <v/>
      </c>
      <c r="AA48" s="120" t="str">
        <f t="shared" si="64"/>
        <v/>
      </c>
      <c r="AB48" s="120" t="str">
        <f t="shared" si="64"/>
        <v/>
      </c>
      <c r="AC48" s="120" t="str">
        <f t="shared" si="64"/>
        <v/>
      </c>
      <c r="AD48" s="120" t="str">
        <f t="shared" si="64"/>
        <v/>
      </c>
      <c r="AE48" s="120" t="str">
        <f t="shared" si="64"/>
        <v/>
      </c>
      <c r="AF48" s="120" t="str">
        <f t="shared" si="64"/>
        <v/>
      </c>
      <c r="AG48" s="121" t="str">
        <f t="shared" si="64"/>
        <v/>
      </c>
      <c r="AH48" s="157" t="str">
        <f t="shared" si="4"/>
        <v/>
      </c>
      <c r="AI48" s="23"/>
      <c r="AJ48" s="23"/>
      <c r="AK48" s="23"/>
      <c r="AL48" s="23"/>
      <c r="AM48" s="23"/>
    </row>
    <row r="49" spans="1:39" ht="13.5" customHeight="1">
      <c r="A49" s="123">
        <v>45</v>
      </c>
      <c r="B49" s="124" t="s">
        <v>62</v>
      </c>
      <c r="C49" s="112">
        <v>28</v>
      </c>
      <c r="D49" s="113">
        <v>28</v>
      </c>
      <c r="E49" s="113">
        <v>35</v>
      </c>
      <c r="F49" s="113">
        <v>28</v>
      </c>
      <c r="G49" s="113">
        <v>28</v>
      </c>
      <c r="H49" s="113">
        <v>35</v>
      </c>
      <c r="I49" s="113">
        <v>28</v>
      </c>
      <c r="J49" s="113">
        <v>28</v>
      </c>
      <c r="K49" s="113">
        <v>28</v>
      </c>
      <c r="L49" s="113">
        <v>35</v>
      </c>
      <c r="M49" s="113">
        <v>28</v>
      </c>
      <c r="N49" s="114">
        <v>35</v>
      </c>
      <c r="O49" s="112">
        <f t="shared" si="53"/>
        <v>364</v>
      </c>
      <c r="P49" s="126">
        <f t="shared" si="54"/>
        <v>35</v>
      </c>
      <c r="Q49" s="127">
        <f t="shared" si="55"/>
        <v>28</v>
      </c>
      <c r="R49" s="128">
        <f t="shared" si="56"/>
        <v>30.333333333333332</v>
      </c>
      <c r="S49" s="23"/>
      <c r="T49" s="123">
        <v>45</v>
      </c>
      <c r="U49" s="124" t="s">
        <v>62</v>
      </c>
      <c r="V49" s="119" t="str">
        <f t="shared" ref="V49:AG49" si="65">IF(C49=0,"",IF(C49/C$61&lt;0.75,"L",IF(C49/C$61&gt;1.25,"E","")))</f>
        <v/>
      </c>
      <c r="W49" s="120" t="str">
        <f t="shared" si="65"/>
        <v/>
      </c>
      <c r="X49" s="120" t="str">
        <f t="shared" si="65"/>
        <v/>
      </c>
      <c r="Y49" s="120" t="str">
        <f t="shared" si="65"/>
        <v/>
      </c>
      <c r="Z49" s="120" t="str">
        <f t="shared" si="65"/>
        <v/>
      </c>
      <c r="AA49" s="120" t="str">
        <f t="shared" si="65"/>
        <v/>
      </c>
      <c r="AB49" s="120" t="str">
        <f t="shared" si="65"/>
        <v/>
      </c>
      <c r="AC49" s="120" t="str">
        <f t="shared" si="65"/>
        <v/>
      </c>
      <c r="AD49" s="120" t="str">
        <f t="shared" si="65"/>
        <v/>
      </c>
      <c r="AE49" s="120" t="str">
        <f t="shared" si="65"/>
        <v/>
      </c>
      <c r="AF49" s="120" t="str">
        <f t="shared" si="65"/>
        <v/>
      </c>
      <c r="AG49" s="121" t="str">
        <f t="shared" si="65"/>
        <v/>
      </c>
      <c r="AH49" s="119" t="str">
        <f t="shared" si="4"/>
        <v/>
      </c>
      <c r="AI49" s="23"/>
      <c r="AJ49" s="23"/>
      <c r="AK49" s="23"/>
      <c r="AL49" s="23"/>
      <c r="AM49" s="23"/>
    </row>
    <row r="50" spans="1:39" ht="13.5" customHeight="1">
      <c r="A50" s="123">
        <v>46</v>
      </c>
      <c r="B50" s="124" t="s">
        <v>64</v>
      </c>
      <c r="C50" s="112">
        <v>28</v>
      </c>
      <c r="D50" s="113">
        <v>28</v>
      </c>
      <c r="E50" s="113">
        <v>35</v>
      </c>
      <c r="F50" s="113">
        <v>28</v>
      </c>
      <c r="G50" s="113">
        <v>28</v>
      </c>
      <c r="H50" s="113">
        <v>35</v>
      </c>
      <c r="I50" s="113">
        <v>28</v>
      </c>
      <c r="J50" s="113">
        <v>28</v>
      </c>
      <c r="K50" s="113">
        <v>28</v>
      </c>
      <c r="L50" s="113">
        <v>35</v>
      </c>
      <c r="M50" s="113">
        <v>28</v>
      </c>
      <c r="N50" s="114">
        <v>35</v>
      </c>
      <c r="O50" s="112">
        <f t="shared" si="53"/>
        <v>364</v>
      </c>
      <c r="P50" s="126">
        <f t="shared" si="54"/>
        <v>35</v>
      </c>
      <c r="Q50" s="127">
        <f t="shared" si="55"/>
        <v>28</v>
      </c>
      <c r="R50" s="128">
        <f t="shared" si="56"/>
        <v>30.333333333333332</v>
      </c>
      <c r="S50" s="23"/>
      <c r="T50" s="123">
        <v>46</v>
      </c>
      <c r="U50" s="124" t="s">
        <v>64</v>
      </c>
      <c r="V50" s="119" t="str">
        <f t="shared" ref="V50:AG50" si="66">IF(C50=0,"",IF(C50/C$61&lt;0.75,"L",IF(C50/C$61&gt;1.25,"E","")))</f>
        <v/>
      </c>
      <c r="W50" s="120" t="str">
        <f t="shared" si="66"/>
        <v/>
      </c>
      <c r="X50" s="120" t="str">
        <f t="shared" si="66"/>
        <v/>
      </c>
      <c r="Y50" s="120" t="str">
        <f t="shared" si="66"/>
        <v/>
      </c>
      <c r="Z50" s="120" t="str">
        <f t="shared" si="66"/>
        <v/>
      </c>
      <c r="AA50" s="120" t="str">
        <f t="shared" si="66"/>
        <v/>
      </c>
      <c r="AB50" s="120" t="str">
        <f t="shared" si="66"/>
        <v/>
      </c>
      <c r="AC50" s="120" t="str">
        <f t="shared" si="66"/>
        <v/>
      </c>
      <c r="AD50" s="120" t="str">
        <f t="shared" si="66"/>
        <v/>
      </c>
      <c r="AE50" s="120" t="str">
        <f t="shared" si="66"/>
        <v/>
      </c>
      <c r="AF50" s="120" t="str">
        <f t="shared" si="66"/>
        <v/>
      </c>
      <c r="AG50" s="121" t="str">
        <f t="shared" si="66"/>
        <v/>
      </c>
      <c r="AH50" s="119" t="str">
        <f t="shared" si="4"/>
        <v/>
      </c>
      <c r="AI50" s="23"/>
      <c r="AJ50" s="23"/>
      <c r="AK50" s="23"/>
      <c r="AL50" s="23"/>
      <c r="AM50" s="23"/>
    </row>
    <row r="51" spans="1:39" ht="13.5" customHeight="1">
      <c r="A51" s="123">
        <v>47</v>
      </c>
      <c r="B51" s="124" t="s">
        <v>65</v>
      </c>
      <c r="C51" s="112">
        <v>28</v>
      </c>
      <c r="D51" s="113">
        <v>28</v>
      </c>
      <c r="E51" s="113">
        <v>35</v>
      </c>
      <c r="F51" s="113">
        <v>28</v>
      </c>
      <c r="G51" s="113">
        <v>28</v>
      </c>
      <c r="H51" s="113">
        <v>35</v>
      </c>
      <c r="I51" s="113">
        <v>28</v>
      </c>
      <c r="J51" s="113">
        <v>28</v>
      </c>
      <c r="K51" s="113">
        <v>28</v>
      </c>
      <c r="L51" s="113">
        <v>35</v>
      </c>
      <c r="M51" s="113">
        <v>28</v>
      </c>
      <c r="N51" s="114">
        <v>35</v>
      </c>
      <c r="O51" s="112">
        <f t="shared" si="53"/>
        <v>364</v>
      </c>
      <c r="P51" s="126">
        <f t="shared" si="54"/>
        <v>35</v>
      </c>
      <c r="Q51" s="127">
        <f t="shared" si="55"/>
        <v>28</v>
      </c>
      <c r="R51" s="128">
        <f t="shared" si="56"/>
        <v>30.333333333333332</v>
      </c>
      <c r="S51" s="23"/>
      <c r="T51" s="123">
        <v>47</v>
      </c>
      <c r="U51" s="124" t="s">
        <v>65</v>
      </c>
      <c r="V51" s="119" t="str">
        <f t="shared" ref="V51:AG51" si="67">IF(C51=0,"",IF(C51/C$61&lt;0.75,"L",IF(C51/C$61&gt;1.25,"E","")))</f>
        <v/>
      </c>
      <c r="W51" s="120" t="str">
        <f t="shared" si="67"/>
        <v/>
      </c>
      <c r="X51" s="120" t="str">
        <f t="shared" si="67"/>
        <v/>
      </c>
      <c r="Y51" s="120" t="str">
        <f t="shared" si="67"/>
        <v/>
      </c>
      <c r="Z51" s="120" t="str">
        <f t="shared" si="67"/>
        <v/>
      </c>
      <c r="AA51" s="120" t="str">
        <f t="shared" si="67"/>
        <v/>
      </c>
      <c r="AB51" s="120" t="str">
        <f t="shared" si="67"/>
        <v/>
      </c>
      <c r="AC51" s="120" t="str">
        <f t="shared" si="67"/>
        <v/>
      </c>
      <c r="AD51" s="120" t="str">
        <f t="shared" si="67"/>
        <v/>
      </c>
      <c r="AE51" s="120" t="str">
        <f t="shared" si="67"/>
        <v/>
      </c>
      <c r="AF51" s="120" t="str">
        <f t="shared" si="67"/>
        <v/>
      </c>
      <c r="AG51" s="121" t="str">
        <f t="shared" si="67"/>
        <v/>
      </c>
      <c r="AH51" s="119" t="str">
        <f t="shared" si="4"/>
        <v/>
      </c>
      <c r="AI51" s="23"/>
      <c r="AJ51" s="23"/>
      <c r="AK51" s="23"/>
      <c r="AL51" s="23"/>
      <c r="AM51" s="23"/>
    </row>
    <row r="52" spans="1:39" ht="13.5" customHeight="1">
      <c r="A52" s="123">
        <v>48</v>
      </c>
      <c r="B52" s="124" t="s">
        <v>66</v>
      </c>
      <c r="C52" s="112">
        <v>28</v>
      </c>
      <c r="D52" s="113">
        <v>28</v>
      </c>
      <c r="E52" s="113">
        <v>35</v>
      </c>
      <c r="F52" s="113">
        <v>28</v>
      </c>
      <c r="G52" s="113">
        <v>28</v>
      </c>
      <c r="H52" s="113">
        <v>35</v>
      </c>
      <c r="I52" s="113">
        <v>28</v>
      </c>
      <c r="J52" s="113">
        <v>28</v>
      </c>
      <c r="K52" s="113">
        <v>28</v>
      </c>
      <c r="L52" s="113">
        <v>35</v>
      </c>
      <c r="M52" s="113">
        <v>28</v>
      </c>
      <c r="N52" s="114">
        <v>35</v>
      </c>
      <c r="O52" s="112">
        <f t="shared" si="53"/>
        <v>364</v>
      </c>
      <c r="P52" s="126">
        <f t="shared" si="54"/>
        <v>35</v>
      </c>
      <c r="Q52" s="127">
        <f t="shared" si="55"/>
        <v>28</v>
      </c>
      <c r="R52" s="128">
        <f t="shared" si="56"/>
        <v>30.333333333333332</v>
      </c>
      <c r="S52" s="23"/>
      <c r="T52" s="123">
        <v>48</v>
      </c>
      <c r="U52" s="124" t="s">
        <v>66</v>
      </c>
      <c r="V52" s="119" t="str">
        <f t="shared" ref="V52:AG52" si="68">IF(C52=0,"",IF(C52/C$61&lt;0.75,"L",IF(C52/C$61&gt;1.25,"E","")))</f>
        <v/>
      </c>
      <c r="W52" s="120" t="str">
        <f t="shared" si="68"/>
        <v/>
      </c>
      <c r="X52" s="120" t="str">
        <f t="shared" si="68"/>
        <v/>
      </c>
      <c r="Y52" s="120" t="str">
        <f t="shared" si="68"/>
        <v/>
      </c>
      <c r="Z52" s="120" t="str">
        <f t="shared" si="68"/>
        <v/>
      </c>
      <c r="AA52" s="120" t="str">
        <f t="shared" si="68"/>
        <v/>
      </c>
      <c r="AB52" s="120" t="str">
        <f t="shared" si="68"/>
        <v/>
      </c>
      <c r="AC52" s="120" t="str">
        <f t="shared" si="68"/>
        <v/>
      </c>
      <c r="AD52" s="120" t="str">
        <f t="shared" si="68"/>
        <v/>
      </c>
      <c r="AE52" s="120" t="str">
        <f t="shared" si="68"/>
        <v/>
      </c>
      <c r="AF52" s="120" t="str">
        <f t="shared" si="68"/>
        <v/>
      </c>
      <c r="AG52" s="121" t="str">
        <f t="shared" si="68"/>
        <v/>
      </c>
      <c r="AH52" s="119" t="str">
        <f t="shared" si="4"/>
        <v/>
      </c>
      <c r="AI52" s="23"/>
      <c r="AJ52" s="23"/>
      <c r="AK52" s="23"/>
      <c r="AL52" s="23"/>
      <c r="AM52" s="23"/>
    </row>
    <row r="53" spans="1:39" ht="13.5" customHeight="1">
      <c r="A53" s="123">
        <v>49</v>
      </c>
      <c r="B53" s="124" t="s">
        <v>67</v>
      </c>
      <c r="C53" s="112">
        <v>28</v>
      </c>
      <c r="D53" s="113">
        <v>28</v>
      </c>
      <c r="E53" s="113">
        <v>28</v>
      </c>
      <c r="F53" s="113">
        <v>28</v>
      </c>
      <c r="G53" s="186">
        <v>42</v>
      </c>
      <c r="H53" s="187">
        <v>29</v>
      </c>
      <c r="I53" s="113">
        <v>27</v>
      </c>
      <c r="J53" s="113">
        <v>28</v>
      </c>
      <c r="K53" s="113">
        <v>31</v>
      </c>
      <c r="L53" s="125">
        <v>25</v>
      </c>
      <c r="M53" s="113">
        <v>28</v>
      </c>
      <c r="N53" s="114">
        <v>28</v>
      </c>
      <c r="O53" s="112">
        <f t="shared" si="53"/>
        <v>350</v>
      </c>
      <c r="P53" s="126">
        <f t="shared" si="54"/>
        <v>42</v>
      </c>
      <c r="Q53" s="127">
        <f t="shared" si="55"/>
        <v>25</v>
      </c>
      <c r="R53" s="128">
        <f t="shared" si="56"/>
        <v>29.166666666666668</v>
      </c>
      <c r="S53" s="23"/>
      <c r="T53" s="123">
        <v>49</v>
      </c>
      <c r="U53" s="124" t="s">
        <v>67</v>
      </c>
      <c r="V53" s="119" t="str">
        <f t="shared" ref="V53:AG53" si="69">IF(C53=0,"",IF(C53/C$61&lt;0.75,"L",IF(C53/C$61&gt;1.25,"E","")))</f>
        <v/>
      </c>
      <c r="W53" s="120" t="str">
        <f t="shared" si="69"/>
        <v/>
      </c>
      <c r="X53" s="120" t="str">
        <f t="shared" si="69"/>
        <v/>
      </c>
      <c r="Y53" s="120" t="str">
        <f t="shared" si="69"/>
        <v/>
      </c>
      <c r="Z53" s="188" t="str">
        <f t="shared" si="69"/>
        <v>E</v>
      </c>
      <c r="AA53" s="189" t="str">
        <f t="shared" si="69"/>
        <v/>
      </c>
      <c r="AB53" s="120" t="str">
        <f t="shared" si="69"/>
        <v/>
      </c>
      <c r="AC53" s="120" t="str">
        <f t="shared" si="69"/>
        <v/>
      </c>
      <c r="AD53" s="120" t="str">
        <f t="shared" si="69"/>
        <v/>
      </c>
      <c r="AE53" s="129" t="str">
        <f t="shared" si="69"/>
        <v>L</v>
      </c>
      <c r="AF53" s="120" t="str">
        <f t="shared" si="69"/>
        <v/>
      </c>
      <c r="AG53" s="121" t="str">
        <f t="shared" si="69"/>
        <v/>
      </c>
      <c r="AH53" s="119" t="str">
        <f t="shared" si="4"/>
        <v/>
      </c>
      <c r="AI53" s="23"/>
      <c r="AJ53" s="23"/>
      <c r="AK53" s="23"/>
      <c r="AL53" s="23"/>
      <c r="AM53" s="23"/>
    </row>
    <row r="54" spans="1:39" ht="13.5" customHeight="1">
      <c r="A54" s="123">
        <v>50</v>
      </c>
      <c r="B54" s="124" t="s">
        <v>68</v>
      </c>
      <c r="C54" s="112">
        <v>28</v>
      </c>
      <c r="D54" s="113">
        <v>28</v>
      </c>
      <c r="E54" s="113">
        <v>35</v>
      </c>
      <c r="F54" s="113">
        <v>28</v>
      </c>
      <c r="G54" s="113">
        <v>28</v>
      </c>
      <c r="H54" s="113">
        <v>35</v>
      </c>
      <c r="I54" s="113">
        <v>28</v>
      </c>
      <c r="J54" s="113">
        <v>28</v>
      </c>
      <c r="K54" s="113">
        <v>28</v>
      </c>
      <c r="L54" s="113">
        <v>35</v>
      </c>
      <c r="M54" s="113">
        <v>28</v>
      </c>
      <c r="N54" s="114">
        <v>35</v>
      </c>
      <c r="O54" s="112">
        <f t="shared" si="53"/>
        <v>364</v>
      </c>
      <c r="P54" s="126">
        <f t="shared" si="54"/>
        <v>35</v>
      </c>
      <c r="Q54" s="127">
        <f t="shared" si="55"/>
        <v>28</v>
      </c>
      <c r="R54" s="128">
        <f t="shared" si="56"/>
        <v>30.333333333333332</v>
      </c>
      <c r="S54" s="23"/>
      <c r="T54" s="123">
        <v>50</v>
      </c>
      <c r="U54" s="124" t="s">
        <v>68</v>
      </c>
      <c r="V54" s="119" t="str">
        <f t="shared" ref="V54:AG54" si="70">IF(C54=0,"",IF(C54/C$61&lt;0.75,"L",IF(C54/C$61&gt;1.25,"E","")))</f>
        <v/>
      </c>
      <c r="W54" s="120" t="str">
        <f t="shared" si="70"/>
        <v/>
      </c>
      <c r="X54" s="120" t="str">
        <f t="shared" si="70"/>
        <v/>
      </c>
      <c r="Y54" s="120" t="str">
        <f t="shared" si="70"/>
        <v/>
      </c>
      <c r="Z54" s="120" t="str">
        <f t="shared" si="70"/>
        <v/>
      </c>
      <c r="AA54" s="120" t="str">
        <f t="shared" si="70"/>
        <v/>
      </c>
      <c r="AB54" s="120" t="str">
        <f t="shared" si="70"/>
        <v/>
      </c>
      <c r="AC54" s="120" t="str">
        <f t="shared" si="70"/>
        <v/>
      </c>
      <c r="AD54" s="120" t="str">
        <f t="shared" si="70"/>
        <v/>
      </c>
      <c r="AE54" s="120" t="str">
        <f t="shared" si="70"/>
        <v/>
      </c>
      <c r="AF54" s="120" t="str">
        <f t="shared" si="70"/>
        <v/>
      </c>
      <c r="AG54" s="121" t="str">
        <f t="shared" si="70"/>
        <v/>
      </c>
      <c r="AH54" s="119" t="str">
        <f t="shared" si="4"/>
        <v/>
      </c>
      <c r="AI54" s="23"/>
      <c r="AJ54" s="23"/>
      <c r="AK54" s="23"/>
      <c r="AL54" s="23"/>
      <c r="AM54" s="23"/>
    </row>
    <row r="55" spans="1:39" ht="13.5" customHeight="1">
      <c r="A55" s="123">
        <v>51</v>
      </c>
      <c r="B55" s="124" t="s">
        <v>69</v>
      </c>
      <c r="C55" s="112">
        <v>28</v>
      </c>
      <c r="D55" s="113">
        <v>28</v>
      </c>
      <c r="E55" s="113">
        <v>36</v>
      </c>
      <c r="F55" s="113">
        <v>27</v>
      </c>
      <c r="G55" s="113">
        <v>28</v>
      </c>
      <c r="H55" s="113">
        <v>35</v>
      </c>
      <c r="I55" s="113">
        <v>28</v>
      </c>
      <c r="J55" s="113">
        <v>28</v>
      </c>
      <c r="K55" s="113">
        <v>28</v>
      </c>
      <c r="L55" s="113">
        <v>35</v>
      </c>
      <c r="M55" s="113">
        <v>21</v>
      </c>
      <c r="N55" s="114">
        <v>38</v>
      </c>
      <c r="O55" s="112">
        <f t="shared" si="53"/>
        <v>360</v>
      </c>
      <c r="P55" s="126">
        <f t="shared" si="54"/>
        <v>38</v>
      </c>
      <c r="Q55" s="127">
        <f t="shared" si="55"/>
        <v>21</v>
      </c>
      <c r="R55" s="128">
        <f t="shared" si="56"/>
        <v>30</v>
      </c>
      <c r="S55" s="23"/>
      <c r="T55" s="123">
        <v>51</v>
      </c>
      <c r="U55" s="124" t="s">
        <v>69</v>
      </c>
      <c r="V55" s="119" t="str">
        <f t="shared" ref="V55:AG55" si="71">IF(C55=0,"",IF(C55/C$61&lt;0.75,"L",IF(C55/C$61&gt;1.25,"E","")))</f>
        <v/>
      </c>
      <c r="W55" s="120" t="str">
        <f t="shared" si="71"/>
        <v/>
      </c>
      <c r="X55" s="120" t="str">
        <f t="shared" si="71"/>
        <v/>
      </c>
      <c r="Y55" s="120" t="str">
        <f t="shared" si="71"/>
        <v/>
      </c>
      <c r="Z55" s="120" t="str">
        <f t="shared" si="71"/>
        <v/>
      </c>
      <c r="AA55" s="120" t="str">
        <f t="shared" si="71"/>
        <v/>
      </c>
      <c r="AB55" s="120" t="str">
        <f t="shared" si="71"/>
        <v/>
      </c>
      <c r="AC55" s="120" t="str">
        <f t="shared" si="71"/>
        <v/>
      </c>
      <c r="AD55" s="120" t="str">
        <f t="shared" si="71"/>
        <v/>
      </c>
      <c r="AE55" s="120" t="str">
        <f t="shared" si="71"/>
        <v/>
      </c>
      <c r="AF55" s="120" t="str">
        <f t="shared" si="71"/>
        <v/>
      </c>
      <c r="AG55" s="121" t="str">
        <f t="shared" si="71"/>
        <v/>
      </c>
      <c r="AH55" s="119" t="str">
        <f t="shared" si="4"/>
        <v/>
      </c>
      <c r="AI55" s="23"/>
      <c r="AJ55" s="23"/>
      <c r="AK55" s="23"/>
      <c r="AL55" s="23"/>
      <c r="AM55" s="23"/>
    </row>
    <row r="56" spans="1:39" ht="14.25" customHeight="1">
      <c r="A56" s="139">
        <v>52</v>
      </c>
      <c r="B56" s="190" t="s">
        <v>71</v>
      </c>
      <c r="C56" s="141">
        <v>28</v>
      </c>
      <c r="D56" s="142">
        <v>28</v>
      </c>
      <c r="E56" s="142">
        <v>35</v>
      </c>
      <c r="F56" s="142">
        <v>28</v>
      </c>
      <c r="G56" s="142">
        <v>28</v>
      </c>
      <c r="H56" s="142">
        <v>35</v>
      </c>
      <c r="I56" s="142">
        <v>28</v>
      </c>
      <c r="J56" s="142">
        <v>28</v>
      </c>
      <c r="K56" s="142">
        <v>28</v>
      </c>
      <c r="L56" s="142">
        <v>35</v>
      </c>
      <c r="M56" s="142">
        <v>28</v>
      </c>
      <c r="N56" s="143">
        <v>35</v>
      </c>
      <c r="O56" s="141">
        <f t="shared" si="53"/>
        <v>364</v>
      </c>
      <c r="P56" s="144">
        <f t="shared" si="54"/>
        <v>35</v>
      </c>
      <c r="Q56" s="145">
        <f t="shared" si="55"/>
        <v>28</v>
      </c>
      <c r="R56" s="146">
        <f t="shared" si="56"/>
        <v>30.333333333333332</v>
      </c>
      <c r="S56" s="23"/>
      <c r="T56" s="139">
        <v>52</v>
      </c>
      <c r="U56" s="190" t="s">
        <v>71</v>
      </c>
      <c r="V56" s="147" t="str">
        <f t="shared" ref="V56:AG56" si="72">IF(C56=0,"",IF(C56/C$61&lt;0.75,"L",IF(C56/C$61&gt;1.25,"E","")))</f>
        <v/>
      </c>
      <c r="W56" s="148" t="str">
        <f t="shared" si="72"/>
        <v/>
      </c>
      <c r="X56" s="148" t="str">
        <f t="shared" si="72"/>
        <v/>
      </c>
      <c r="Y56" s="148" t="str">
        <f t="shared" si="72"/>
        <v/>
      </c>
      <c r="Z56" s="148" t="str">
        <f t="shared" si="72"/>
        <v/>
      </c>
      <c r="AA56" s="148" t="str">
        <f t="shared" si="72"/>
        <v/>
      </c>
      <c r="AB56" s="148" t="str">
        <f t="shared" si="72"/>
        <v/>
      </c>
      <c r="AC56" s="148" t="str">
        <f t="shared" si="72"/>
        <v/>
      </c>
      <c r="AD56" s="148" t="str">
        <f t="shared" si="72"/>
        <v/>
      </c>
      <c r="AE56" s="148" t="str">
        <f t="shared" si="72"/>
        <v/>
      </c>
      <c r="AF56" s="148" t="str">
        <f t="shared" si="72"/>
        <v/>
      </c>
      <c r="AG56" s="149" t="str">
        <f t="shared" si="72"/>
        <v/>
      </c>
      <c r="AH56" s="147" t="str">
        <f t="shared" si="4"/>
        <v/>
      </c>
      <c r="AI56" s="23"/>
      <c r="AJ56" s="23"/>
      <c r="AK56" s="23"/>
      <c r="AL56" s="23"/>
      <c r="AM56" s="23"/>
    </row>
    <row r="57" spans="1:39" ht="13.5" customHeight="1">
      <c r="A57" s="23"/>
      <c r="B57" s="23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spans="1:39" ht="13.5" customHeight="1">
      <c r="A58" s="23"/>
      <c r="B58" s="23" t="s">
        <v>215</v>
      </c>
      <c r="C58" s="101">
        <v>27.82</v>
      </c>
      <c r="D58" s="101">
        <v>27.54</v>
      </c>
      <c r="E58" s="101">
        <v>34.06</v>
      </c>
      <c r="F58" s="101">
        <v>27.34</v>
      </c>
      <c r="G58" s="101">
        <v>28.56</v>
      </c>
      <c r="H58" s="101">
        <v>33.619999999999997</v>
      </c>
      <c r="I58" s="101">
        <v>27.62</v>
      </c>
      <c r="J58" s="101">
        <v>27.98</v>
      </c>
      <c r="K58" s="101">
        <v>27.82</v>
      </c>
      <c r="L58" s="101">
        <v>32.9</v>
      </c>
      <c r="M58" s="101">
        <v>26.6</v>
      </c>
      <c r="N58" s="101">
        <v>32.14</v>
      </c>
      <c r="O58" s="101">
        <f t="shared" ref="O58:Q58" si="73">AVERAGE(O5:O56)</f>
        <v>354.02</v>
      </c>
      <c r="P58" s="101">
        <f t="shared" si="73"/>
        <v>35.58</v>
      </c>
      <c r="Q58" s="101">
        <f t="shared" si="73"/>
        <v>25.06</v>
      </c>
      <c r="R58" s="23"/>
      <c r="S58" s="23"/>
      <c r="T58" s="23"/>
      <c r="U58" s="23"/>
      <c r="V58" s="191" t="s">
        <v>216</v>
      </c>
      <c r="W58" s="192" t="s">
        <v>217</v>
      </c>
      <c r="X58" s="19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spans="1:39" ht="13.5" customHeight="1">
      <c r="A59" s="23"/>
      <c r="B59" s="23" t="s">
        <v>211</v>
      </c>
      <c r="C59" s="101">
        <v>42</v>
      </c>
      <c r="D59" s="101">
        <v>35</v>
      </c>
      <c r="E59" s="101">
        <v>36</v>
      </c>
      <c r="F59" s="101">
        <v>35</v>
      </c>
      <c r="G59" s="101">
        <v>42</v>
      </c>
      <c r="H59" s="101">
        <v>38</v>
      </c>
      <c r="I59" s="101">
        <v>34</v>
      </c>
      <c r="J59" s="101">
        <v>35</v>
      </c>
      <c r="K59" s="101">
        <v>38</v>
      </c>
      <c r="L59" s="101">
        <v>35</v>
      </c>
      <c r="M59" s="101">
        <v>34</v>
      </c>
      <c r="N59" s="101">
        <v>38</v>
      </c>
      <c r="O59" s="101">
        <f t="shared" ref="O59:Q59" si="74">MAX(O5:O56)</f>
        <v>377</v>
      </c>
      <c r="P59" s="101">
        <f t="shared" si="74"/>
        <v>42</v>
      </c>
      <c r="Q59" s="101">
        <f t="shared" si="74"/>
        <v>28</v>
      </c>
      <c r="R59" s="23"/>
      <c r="S59" s="23"/>
      <c r="T59" s="23"/>
      <c r="U59" s="23"/>
      <c r="V59" s="194" t="s">
        <v>218</v>
      </c>
      <c r="W59" s="195" t="s">
        <v>219</v>
      </c>
      <c r="X59" s="196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spans="1:39" ht="13.5" customHeight="1">
      <c r="A60" s="23"/>
      <c r="B60" s="23" t="s">
        <v>212</v>
      </c>
      <c r="C60" s="101">
        <v>0</v>
      </c>
      <c r="D60" s="101">
        <v>0</v>
      </c>
      <c r="E60" s="101">
        <v>20</v>
      </c>
      <c r="F60" s="101">
        <v>0</v>
      </c>
      <c r="G60" s="101">
        <v>20</v>
      </c>
      <c r="H60" s="101">
        <v>0</v>
      </c>
      <c r="I60" s="101">
        <v>0</v>
      </c>
      <c r="J60" s="101">
        <v>14</v>
      </c>
      <c r="K60" s="101">
        <v>0</v>
      </c>
      <c r="L60" s="101">
        <v>0</v>
      </c>
      <c r="M60" s="101">
        <v>0</v>
      </c>
      <c r="N60" s="101">
        <v>0</v>
      </c>
      <c r="O60" s="101">
        <f t="shared" ref="O60:Q60" si="75">MIN(O5:O56)</f>
        <v>139</v>
      </c>
      <c r="P60" s="101">
        <f t="shared" si="75"/>
        <v>34</v>
      </c>
      <c r="Q60" s="101">
        <f t="shared" si="75"/>
        <v>0</v>
      </c>
      <c r="R60" s="23"/>
      <c r="S60" s="23"/>
      <c r="T60" s="23"/>
      <c r="U60" s="23"/>
      <c r="V60" s="197"/>
      <c r="W60" s="197" t="s">
        <v>220</v>
      </c>
      <c r="X60" s="197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spans="1:39" ht="13.5" customHeight="1">
      <c r="A61" s="23"/>
      <c r="B61" s="23" t="s">
        <v>221</v>
      </c>
      <c r="C61" s="198">
        <v>28</v>
      </c>
      <c r="D61" s="198">
        <v>28</v>
      </c>
      <c r="E61" s="198">
        <v>35</v>
      </c>
      <c r="F61" s="198">
        <v>28</v>
      </c>
      <c r="G61" s="198">
        <v>28</v>
      </c>
      <c r="H61" s="198">
        <v>35</v>
      </c>
      <c r="I61" s="198">
        <v>28</v>
      </c>
      <c r="J61" s="198">
        <v>28</v>
      </c>
      <c r="K61" s="198">
        <v>28</v>
      </c>
      <c r="L61" s="198">
        <v>35</v>
      </c>
      <c r="M61" s="198">
        <v>28</v>
      </c>
      <c r="N61" s="198">
        <v>35</v>
      </c>
      <c r="O61" s="198">
        <f>INT(MEDIAN(O5:O56))</f>
        <v>364</v>
      </c>
      <c r="P61" s="198"/>
      <c r="Q61" s="198"/>
      <c r="R61" s="98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spans="1:39" ht="13.5" customHeight="1">
      <c r="A62" s="23"/>
      <c r="B62" s="23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198">
        <f>COUNT(R5:R56)</f>
        <v>50</v>
      </c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spans="1:39" ht="13.5" customHeight="1">
      <c r="A63" s="23"/>
      <c r="B63" s="2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spans="1:39" ht="13.5" customHeight="1">
      <c r="A64" s="23"/>
      <c r="B64" s="23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spans="1:39" ht="13.5" customHeight="1">
      <c r="A65" s="23"/>
      <c r="B65" s="23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spans="1:39" ht="13.5" customHeight="1">
      <c r="A66" s="23"/>
      <c r="B66" s="23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spans="1:39" ht="13.5" customHeight="1">
      <c r="A67" s="23"/>
      <c r="B67" s="23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spans="1:39" ht="13.5" customHeight="1">
      <c r="A68" s="23"/>
      <c r="B68" s="23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spans="1:39" ht="13.5" customHeight="1">
      <c r="A69" s="23"/>
      <c r="B69" s="23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spans="1:39" ht="13.5" customHeight="1">
      <c r="A70" s="23"/>
      <c r="B70" s="23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39" ht="13.5" customHeight="1">
      <c r="A71" s="23"/>
      <c r="B71" s="23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spans="1:39" ht="13.5" customHeight="1">
      <c r="A72" s="23"/>
      <c r="B72" s="23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spans="1:39" ht="13.5" customHeight="1">
      <c r="A73" s="23"/>
      <c r="B73" s="23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spans="1:39" ht="13.5" customHeight="1">
      <c r="A74" s="23"/>
      <c r="B74" s="23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</row>
    <row r="75" spans="1:39" ht="13.5" customHeight="1">
      <c r="A75" s="23"/>
      <c r="B75" s="23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</row>
    <row r="76" spans="1:39" ht="13.5" customHeight="1">
      <c r="A76" s="23"/>
      <c r="B76" s="23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</row>
    <row r="77" spans="1:39" ht="13.5" customHeight="1">
      <c r="A77" s="23"/>
      <c r="B77" s="23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</row>
    <row r="78" spans="1:39" ht="13.5" customHeight="1">
      <c r="A78" s="23"/>
      <c r="B78" s="23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spans="1:39" ht="13.5" customHeight="1">
      <c r="A79" s="23"/>
      <c r="B79" s="23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spans="1:39" ht="13.5" customHeight="1">
      <c r="A80" s="23"/>
      <c r="B80" s="23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</row>
    <row r="81" spans="1:39" ht="13.5" customHeight="1">
      <c r="A81" s="23"/>
      <c r="B81" s="23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</row>
    <row r="82" spans="1:39" ht="13.5" customHeight="1">
      <c r="A82" s="23"/>
      <c r="B82" s="23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</row>
    <row r="83" spans="1:39" ht="13.5" customHeight="1">
      <c r="A83" s="23"/>
      <c r="B83" s="23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spans="1:39" ht="13.5" customHeight="1">
      <c r="A84" s="23"/>
      <c r="B84" s="23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</row>
    <row r="85" spans="1:39" ht="13.5" customHeight="1">
      <c r="A85" s="23"/>
      <c r="B85" s="23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</row>
    <row r="86" spans="1:39" ht="13.5" customHeight="1">
      <c r="A86" s="23"/>
      <c r="B86" s="23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spans="1:39" ht="13.5" customHeight="1">
      <c r="A87" s="23"/>
      <c r="B87" s="23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39" ht="13.5" customHeight="1">
      <c r="A88" s="23"/>
      <c r="B88" s="23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</row>
    <row r="89" spans="1:39" ht="13.5" customHeight="1">
      <c r="A89" s="23"/>
      <c r="B89" s="23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</row>
    <row r="90" spans="1:39" ht="13.5" customHeight="1">
      <c r="A90" s="23"/>
      <c r="B90" s="23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</row>
    <row r="91" spans="1:39" ht="13.5" customHeight="1">
      <c r="A91" s="23"/>
      <c r="B91" s="23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</row>
    <row r="92" spans="1:39" ht="13.5" customHeight="1">
      <c r="A92" s="23"/>
      <c r="B92" s="23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</row>
    <row r="93" spans="1:39" ht="13.5" customHeight="1">
      <c r="A93" s="23"/>
      <c r="B93" s="23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spans="1:39" ht="13.5" customHeight="1">
      <c r="A94" s="23"/>
      <c r="B94" s="23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</row>
    <row r="95" spans="1:39" ht="13.5" customHeight="1">
      <c r="A95" s="23"/>
      <c r="B95" s="23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</row>
    <row r="96" spans="1:39" ht="13.5" customHeight="1">
      <c r="A96" s="23"/>
      <c r="B96" s="23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</row>
    <row r="97" spans="1:39" ht="13.5" customHeight="1">
      <c r="A97" s="23"/>
      <c r="B97" s="23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</row>
    <row r="98" spans="1:39" ht="13.5" customHeight="1">
      <c r="A98" s="23"/>
      <c r="B98" s="23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:39" ht="13.5" customHeight="1">
      <c r="A99" s="23"/>
      <c r="B99" s="23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</row>
    <row r="100" spans="1:39" ht="13.5" customHeight="1">
      <c r="A100" s="23"/>
      <c r="B100" s="23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spans="1:39" ht="13.5" customHeight="1">
      <c r="A101" s="23"/>
      <c r="B101" s="23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spans="1:39" ht="13.5" customHeight="1">
      <c r="A102" s="23"/>
      <c r="B102" s="23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spans="1:39" ht="13.5" customHeight="1">
      <c r="A103" s="23"/>
      <c r="B103" s="23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spans="1:39" ht="13.5" customHeight="1">
      <c r="A104" s="23"/>
      <c r="B104" s="23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spans="1:39" ht="13.5" customHeight="1">
      <c r="A105" s="23"/>
      <c r="B105" s="23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spans="1:39" ht="13.5" customHeight="1">
      <c r="A106" s="23"/>
      <c r="B106" s="23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spans="1:39" ht="13.5" customHeight="1">
      <c r="A107" s="23"/>
      <c r="B107" s="23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spans="1:39" ht="13.5" customHeight="1">
      <c r="A108" s="23"/>
      <c r="B108" s="23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spans="1:39" ht="13.5" customHeight="1">
      <c r="A109" s="23"/>
      <c r="B109" s="23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spans="1:39" ht="13.5" customHeight="1">
      <c r="A110" s="23"/>
      <c r="B110" s="23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spans="1:39" ht="13.5" customHeight="1">
      <c r="A111" s="23"/>
      <c r="B111" s="23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spans="1:39" ht="13.5" customHeight="1">
      <c r="A112" s="23"/>
      <c r="B112" s="23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spans="1:39" ht="13.5" customHeight="1">
      <c r="A113" s="23"/>
      <c r="B113" s="23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spans="1:39" ht="13.5" customHeight="1">
      <c r="A114" s="23"/>
      <c r="B114" s="23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spans="1:39" ht="13.5" customHeight="1">
      <c r="A115" s="23"/>
      <c r="B115" s="23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spans="1:39" ht="13.5" customHeight="1">
      <c r="A116" s="23"/>
      <c r="B116" s="23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spans="1:39" ht="13.5" customHeight="1">
      <c r="A117" s="23"/>
      <c r="B117" s="23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spans="1:39" ht="13.5" customHeight="1">
      <c r="A118" s="23"/>
      <c r="B118" s="23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spans="1:39" ht="13.5" customHeight="1">
      <c r="A119" s="23"/>
      <c r="B119" s="23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spans="1:39" ht="13.5" customHeight="1">
      <c r="A120" s="23"/>
      <c r="B120" s="23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spans="1:39" ht="13.5" customHeight="1">
      <c r="A121" s="23"/>
      <c r="B121" s="23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spans="1:39" ht="13.5" customHeight="1">
      <c r="A122" s="23"/>
      <c r="B122" s="23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spans="1:39" ht="13.5" customHeight="1">
      <c r="A123" s="23"/>
      <c r="B123" s="23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spans="1:39" ht="13.5" customHeight="1">
      <c r="A124" s="23"/>
      <c r="B124" s="23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spans="1:39" ht="13.5" customHeight="1">
      <c r="A125" s="23"/>
      <c r="B125" s="23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spans="1:39" ht="13.5" customHeight="1">
      <c r="A126" s="23"/>
      <c r="B126" s="23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spans="1:39" ht="13.5" customHeight="1">
      <c r="A127" s="23"/>
      <c r="B127" s="23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spans="1:39" ht="13.5" customHeight="1">
      <c r="A128" s="23"/>
      <c r="B128" s="23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spans="1:39" ht="13.5" customHeight="1">
      <c r="A129" s="23"/>
      <c r="B129" s="23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spans="1:39" ht="13.5" customHeight="1">
      <c r="A130" s="23"/>
      <c r="B130" s="23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spans="1:39" ht="13.5" customHeight="1">
      <c r="A131" s="23"/>
      <c r="B131" s="23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spans="1:39" ht="13.5" customHeight="1">
      <c r="A132" s="23"/>
      <c r="B132" s="23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spans="1:39" ht="13.5" customHeight="1">
      <c r="A133" s="23"/>
      <c r="B133" s="23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spans="1:39" ht="13.5" customHeight="1">
      <c r="A134" s="23"/>
      <c r="B134" s="23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spans="1:39" ht="13.5" customHeight="1">
      <c r="A135" s="23"/>
      <c r="B135" s="23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spans="1:39" ht="13.5" customHeight="1">
      <c r="A136" s="23"/>
      <c r="B136" s="23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spans="1:39" ht="13.5" customHeight="1">
      <c r="A137" s="23"/>
      <c r="B137" s="23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spans="1:39" ht="13.5" customHeight="1">
      <c r="A138" s="23"/>
      <c r="B138" s="23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spans="1:39" ht="13.5" customHeight="1">
      <c r="A139" s="23"/>
      <c r="B139" s="23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spans="1:39" ht="13.5" customHeight="1">
      <c r="A140" s="23"/>
      <c r="B140" s="23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spans="1:39" ht="13.5" customHeight="1">
      <c r="A141" s="23"/>
      <c r="B141" s="23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spans="1:39" ht="13.5" customHeight="1">
      <c r="A142" s="23"/>
      <c r="B142" s="23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spans="1:39" ht="13.5" customHeight="1">
      <c r="A143" s="23"/>
      <c r="B143" s="23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spans="1:39" ht="13.5" customHeight="1">
      <c r="A144" s="23"/>
      <c r="B144" s="23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spans="1:39" ht="13.5" customHeight="1">
      <c r="A145" s="23"/>
      <c r="B145" s="23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spans="1:39" ht="13.5" customHeight="1">
      <c r="A146" s="23"/>
      <c r="B146" s="23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spans="1:39" ht="13.5" customHeight="1">
      <c r="A147" s="23"/>
      <c r="B147" s="23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spans="1:39" ht="13.5" customHeight="1">
      <c r="A148" s="23"/>
      <c r="B148" s="23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spans="1:39" ht="13.5" customHeight="1">
      <c r="A149" s="23"/>
      <c r="B149" s="23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spans="1:39" ht="13.5" customHeight="1">
      <c r="A150" s="23"/>
      <c r="B150" s="23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spans="1:39" ht="13.5" customHeight="1">
      <c r="A151" s="23"/>
      <c r="B151" s="23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spans="1:39" ht="13.5" customHeight="1">
      <c r="A152" s="23"/>
      <c r="B152" s="23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 ht="13.5" customHeight="1">
      <c r="A153" s="23"/>
      <c r="B153" s="23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 ht="13.5" customHeight="1">
      <c r="A154" s="23"/>
      <c r="B154" s="23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spans="1:39" ht="13.5" customHeight="1">
      <c r="A155" s="23"/>
      <c r="B155" s="23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spans="1:39" ht="13.5" customHeight="1">
      <c r="A156" s="23"/>
      <c r="B156" s="23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spans="1:39" ht="13.5" customHeight="1">
      <c r="A157" s="23"/>
      <c r="B157" s="23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spans="1:39" ht="13.5" customHeight="1">
      <c r="A158" s="23"/>
      <c r="B158" s="23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spans="1:39" ht="13.5" customHeight="1">
      <c r="A159" s="23"/>
      <c r="B159" s="23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spans="1:39" ht="13.5" customHeight="1">
      <c r="A160" s="23"/>
      <c r="B160" s="23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:39" ht="13.5" customHeight="1">
      <c r="A161" s="23"/>
      <c r="B161" s="23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spans="1:39" ht="13.5" customHeight="1">
      <c r="A162" s="23"/>
      <c r="B162" s="23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spans="1:39" ht="13.5" customHeight="1">
      <c r="A163" s="23"/>
      <c r="B163" s="23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spans="1:39" ht="13.5" customHeight="1">
      <c r="A164" s="23"/>
      <c r="B164" s="23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spans="1:39" ht="13.5" customHeight="1">
      <c r="A165" s="23"/>
      <c r="B165" s="23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spans="1:39" ht="13.5" customHeight="1">
      <c r="A166" s="23"/>
      <c r="B166" s="23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spans="1:39" ht="13.5" customHeight="1">
      <c r="A167" s="23"/>
      <c r="B167" s="23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spans="1:39" ht="13.5" customHeight="1">
      <c r="A168" s="23"/>
      <c r="B168" s="23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spans="1:39" ht="13.5" customHeight="1">
      <c r="A169" s="23"/>
      <c r="B169" s="23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spans="1:39" ht="13.5" customHeight="1">
      <c r="A170" s="23"/>
      <c r="B170" s="23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spans="1:39" ht="13.5" customHeight="1">
      <c r="A171" s="23"/>
      <c r="B171" s="23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spans="1:39" ht="13.5" customHeight="1">
      <c r="A172" s="23"/>
      <c r="B172" s="23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spans="1:39" ht="13.5" customHeight="1">
      <c r="A173" s="23"/>
      <c r="B173" s="23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1:39" ht="13.5" customHeight="1">
      <c r="A174" s="23"/>
      <c r="B174" s="23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1:39" ht="13.5" customHeight="1">
      <c r="A175" s="23"/>
      <c r="B175" s="23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1:39" ht="13.5" customHeight="1">
      <c r="A176" s="23"/>
      <c r="B176" s="23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1:39" ht="13.5" customHeight="1">
      <c r="A177" s="23"/>
      <c r="B177" s="23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1:39" ht="13.5" customHeight="1">
      <c r="A178" s="23"/>
      <c r="B178" s="23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1:39" ht="13.5" customHeight="1">
      <c r="A179" s="23"/>
      <c r="B179" s="23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1:39" ht="13.5" customHeight="1">
      <c r="A180" s="23"/>
      <c r="B180" s="23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1:39" ht="13.5" customHeight="1">
      <c r="A181" s="23"/>
      <c r="B181" s="23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1:39" ht="13.5" customHeight="1">
      <c r="A182" s="23"/>
      <c r="B182" s="23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1:39" ht="13.5" customHeight="1">
      <c r="A183" s="23"/>
      <c r="B183" s="23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1:39" ht="13.5" customHeight="1">
      <c r="A184" s="23"/>
      <c r="B184" s="23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1:39" ht="13.5" customHeight="1">
      <c r="A185" s="23"/>
      <c r="B185" s="23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1:39" ht="13.5" customHeight="1">
      <c r="A186" s="23"/>
      <c r="B186" s="23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1:39" ht="13.5" customHeight="1">
      <c r="A187" s="23"/>
      <c r="B187" s="23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1:39" ht="13.5" customHeight="1">
      <c r="A188" s="23"/>
      <c r="B188" s="23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1:39" ht="13.5" customHeight="1">
      <c r="A189" s="23"/>
      <c r="B189" s="23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1:39" ht="13.5" customHeight="1">
      <c r="A190" s="23"/>
      <c r="B190" s="23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1:39" ht="13.5" customHeight="1">
      <c r="A191" s="23"/>
      <c r="B191" s="23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1:39" ht="13.5" customHeight="1">
      <c r="A192" s="23"/>
      <c r="B192" s="23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1:39" ht="13.5" customHeight="1">
      <c r="A193" s="23"/>
      <c r="B193" s="23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1:39" ht="13.5" customHeight="1">
      <c r="A194" s="23"/>
      <c r="B194" s="23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1:39" ht="13.5" customHeight="1">
      <c r="A195" s="23"/>
      <c r="B195" s="23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1:39" ht="13.5" customHeight="1">
      <c r="A196" s="23"/>
      <c r="B196" s="23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1:39" ht="13.5" customHeight="1">
      <c r="A197" s="23"/>
      <c r="B197" s="23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1:39" ht="13.5" customHeight="1">
      <c r="A198" s="23"/>
      <c r="B198" s="23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1:39" ht="13.5" customHeight="1">
      <c r="A199" s="23"/>
      <c r="B199" s="23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1:39" ht="13.5" customHeight="1">
      <c r="A200" s="23"/>
      <c r="B200" s="23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1:39" ht="13.5" customHeight="1">
      <c r="A201" s="23"/>
      <c r="B201" s="23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1:39" ht="13.5" customHeight="1">
      <c r="A202" s="23"/>
      <c r="B202" s="23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1:39" ht="13.5" customHeight="1">
      <c r="A203" s="23"/>
      <c r="B203" s="23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1:39" ht="13.5" customHeight="1">
      <c r="A204" s="23"/>
      <c r="B204" s="23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1:39" ht="13.5" customHeight="1">
      <c r="A205" s="23"/>
      <c r="B205" s="23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1:39" ht="13.5" customHeight="1">
      <c r="A206" s="23"/>
      <c r="B206" s="23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1:39" ht="13.5" customHeight="1">
      <c r="A207" s="23"/>
      <c r="B207" s="23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1:39" ht="13.5" customHeight="1">
      <c r="A208" s="23"/>
      <c r="B208" s="23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1:39" ht="13.5" customHeight="1">
      <c r="A209" s="23"/>
      <c r="B209" s="23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1:39" ht="13.5" customHeight="1">
      <c r="A210" s="23"/>
      <c r="B210" s="23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1:39" ht="13.5" customHeight="1">
      <c r="A211" s="23"/>
      <c r="B211" s="23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1:39" ht="13.5" customHeight="1">
      <c r="A212" s="23"/>
      <c r="B212" s="23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1:39" ht="13.5" customHeight="1">
      <c r="A213" s="23"/>
      <c r="B213" s="23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1:39" ht="13.5" customHeight="1">
      <c r="A214" s="23"/>
      <c r="B214" s="23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spans="1:39" ht="13.5" customHeight="1">
      <c r="A215" s="23"/>
      <c r="B215" s="23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spans="1:39" ht="13.5" customHeight="1">
      <c r="A216" s="23"/>
      <c r="B216" s="23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</row>
    <row r="217" spans="1:39" ht="13.5" customHeight="1">
      <c r="A217" s="23"/>
      <c r="B217" s="23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</row>
    <row r="218" spans="1:39" ht="13.5" customHeight="1">
      <c r="A218" s="23"/>
      <c r="B218" s="23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</row>
    <row r="219" spans="1:39" ht="13.5" customHeight="1">
      <c r="A219" s="23"/>
      <c r="B219" s="23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</row>
    <row r="220" spans="1:39" ht="13.5" customHeight="1">
      <c r="A220" s="23"/>
      <c r="B220" s="23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</row>
    <row r="221" spans="1:39" ht="13.5" customHeight="1">
      <c r="A221" s="23"/>
      <c r="B221" s="23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</row>
    <row r="222" spans="1:39" ht="13.5" customHeight="1">
      <c r="A222" s="23"/>
      <c r="B222" s="23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</row>
    <row r="223" spans="1:39" ht="13.5" customHeight="1">
      <c r="A223" s="23"/>
      <c r="B223" s="23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</row>
    <row r="224" spans="1:39" ht="13.5" customHeight="1">
      <c r="A224" s="23"/>
      <c r="B224" s="23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</row>
    <row r="225" spans="1:39" ht="13.5" customHeight="1">
      <c r="A225" s="23"/>
      <c r="B225" s="23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</row>
    <row r="226" spans="1:39" ht="13.5" customHeight="1">
      <c r="A226" s="23"/>
      <c r="B226" s="23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</row>
    <row r="227" spans="1:39" ht="13.5" customHeight="1">
      <c r="A227" s="23"/>
      <c r="B227" s="23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</row>
    <row r="228" spans="1:39" ht="13.5" customHeight="1">
      <c r="A228" s="23"/>
      <c r="B228" s="23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</row>
    <row r="229" spans="1:39" ht="13.5" customHeight="1">
      <c r="A229" s="23"/>
      <c r="B229" s="23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</row>
    <row r="230" spans="1:39" ht="13.5" customHeight="1">
      <c r="A230" s="23"/>
      <c r="B230" s="23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</row>
    <row r="231" spans="1:39" ht="13.5" customHeight="1">
      <c r="A231" s="23"/>
      <c r="B231" s="23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</row>
    <row r="232" spans="1:39" ht="13.5" customHeight="1">
      <c r="A232" s="23"/>
      <c r="B232" s="23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</row>
    <row r="233" spans="1:39" ht="13.5" customHeight="1">
      <c r="A233" s="23"/>
      <c r="B233" s="23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</row>
    <row r="234" spans="1:39" ht="13.5" customHeight="1">
      <c r="A234" s="23"/>
      <c r="B234" s="23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</row>
    <row r="235" spans="1:39" ht="13.5" customHeight="1">
      <c r="A235" s="23"/>
      <c r="B235" s="23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</row>
    <row r="236" spans="1:39" ht="13.5" customHeight="1">
      <c r="A236" s="23"/>
      <c r="B236" s="23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</row>
    <row r="237" spans="1:39" ht="13.5" customHeight="1">
      <c r="A237" s="23"/>
      <c r="B237" s="23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</row>
    <row r="238" spans="1:39" ht="13.5" customHeight="1">
      <c r="A238" s="23"/>
      <c r="B238" s="23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</row>
    <row r="239" spans="1:39" ht="13.5" customHeight="1">
      <c r="A239" s="23"/>
      <c r="B239" s="23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</row>
    <row r="240" spans="1:39" ht="13.5" customHeight="1">
      <c r="A240" s="23"/>
      <c r="B240" s="23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</row>
    <row r="241" spans="1:39" ht="13.5" customHeight="1">
      <c r="A241" s="23"/>
      <c r="B241" s="23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</row>
    <row r="242" spans="1:39" ht="13.5" customHeight="1">
      <c r="A242" s="23"/>
      <c r="B242" s="23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</row>
    <row r="243" spans="1:39" ht="13.5" customHeight="1">
      <c r="A243" s="23"/>
      <c r="B243" s="23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</row>
    <row r="244" spans="1:39" ht="13.5" customHeight="1">
      <c r="A244" s="23"/>
      <c r="B244" s="23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</row>
    <row r="245" spans="1:39" ht="13.5" customHeight="1">
      <c r="A245" s="23"/>
      <c r="B245" s="23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</row>
    <row r="246" spans="1:39" ht="13.5" customHeight="1">
      <c r="A246" s="23"/>
      <c r="B246" s="23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</row>
    <row r="247" spans="1:39" ht="13.5" customHeight="1">
      <c r="A247" s="23"/>
      <c r="B247" s="23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</row>
    <row r="248" spans="1:39" ht="13.5" customHeight="1">
      <c r="A248" s="23"/>
      <c r="B248" s="23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</row>
    <row r="249" spans="1:39" ht="13.5" customHeight="1">
      <c r="A249" s="23"/>
      <c r="B249" s="23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</row>
    <row r="250" spans="1:39" ht="13.5" customHeight="1">
      <c r="A250" s="23"/>
      <c r="B250" s="23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</row>
    <row r="251" spans="1:39" ht="13.5" customHeight="1">
      <c r="A251" s="23"/>
      <c r="B251" s="23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</row>
    <row r="252" spans="1:39" ht="13.5" customHeight="1">
      <c r="A252" s="23"/>
      <c r="B252" s="23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</row>
    <row r="253" spans="1:39" ht="13.5" customHeight="1">
      <c r="A253" s="23"/>
      <c r="B253" s="23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</row>
    <row r="254" spans="1:39" ht="13.5" customHeight="1">
      <c r="A254" s="23"/>
      <c r="B254" s="23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</row>
    <row r="255" spans="1:39" ht="13.5" customHeight="1">
      <c r="A255" s="23"/>
      <c r="B255" s="23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</row>
    <row r="256" spans="1:39" ht="13.5" customHeight="1">
      <c r="A256" s="23"/>
      <c r="B256" s="23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</row>
    <row r="257" spans="1:39" ht="13.5" customHeight="1">
      <c r="A257" s="23"/>
      <c r="B257" s="23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</row>
    <row r="258" spans="1:39" ht="13.5" customHeight="1">
      <c r="A258" s="23"/>
      <c r="B258" s="23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</row>
    <row r="259" spans="1:39" ht="13.5" customHeight="1">
      <c r="A259" s="23"/>
      <c r="B259" s="23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</row>
    <row r="260" spans="1:39" ht="13.5" customHeight="1">
      <c r="A260" s="23"/>
      <c r="B260" s="23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</row>
    <row r="261" spans="1:39" ht="13.5" customHeight="1">
      <c r="A261" s="23"/>
      <c r="B261" s="23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</row>
    <row r="262" spans="1:39" ht="13.5" customHeight="1">
      <c r="A262" s="23"/>
      <c r="B262" s="23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</row>
    <row r="263" spans="1:39" ht="13.5" customHeight="1">
      <c r="A263" s="23"/>
      <c r="B263" s="23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</row>
    <row r="264" spans="1:39" ht="13.5" customHeight="1">
      <c r="A264" s="23"/>
      <c r="B264" s="23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</row>
    <row r="265" spans="1:39" ht="13.5" customHeight="1">
      <c r="A265" s="23"/>
      <c r="B265" s="23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</row>
    <row r="266" spans="1:39" ht="13.5" customHeight="1">
      <c r="A266" s="23"/>
      <c r="B266" s="23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</row>
    <row r="267" spans="1:39" ht="13.5" customHeight="1">
      <c r="A267" s="23"/>
      <c r="B267" s="23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</row>
    <row r="268" spans="1:39" ht="13.5" customHeight="1">
      <c r="A268" s="23"/>
      <c r="B268" s="23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</row>
    <row r="269" spans="1:39" ht="13.5" customHeight="1">
      <c r="A269" s="23"/>
      <c r="B269" s="23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</row>
    <row r="270" spans="1:39" ht="13.5" customHeight="1">
      <c r="A270" s="23"/>
      <c r="B270" s="23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</row>
    <row r="271" spans="1:39" ht="13.5" customHeight="1">
      <c r="A271" s="23"/>
      <c r="B271" s="23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</row>
    <row r="272" spans="1:39" ht="13.5" customHeight="1">
      <c r="A272" s="23"/>
      <c r="B272" s="23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</row>
    <row r="273" spans="1:39" ht="13.5" customHeight="1">
      <c r="A273" s="23"/>
      <c r="B273" s="23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</row>
    <row r="274" spans="1:39" ht="13.5" customHeight="1">
      <c r="A274" s="23"/>
      <c r="B274" s="23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</row>
    <row r="275" spans="1:39" ht="13.5" customHeight="1">
      <c r="A275" s="23"/>
      <c r="B275" s="23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</row>
    <row r="276" spans="1:39" ht="13.5" customHeight="1">
      <c r="A276" s="23"/>
      <c r="B276" s="23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</row>
    <row r="277" spans="1:39" ht="13.5" customHeight="1">
      <c r="A277" s="23"/>
      <c r="B277" s="23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</row>
    <row r="278" spans="1:39" ht="13.5" customHeight="1">
      <c r="A278" s="23"/>
      <c r="B278" s="23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</row>
    <row r="279" spans="1:39" ht="13.5" customHeight="1">
      <c r="A279" s="23"/>
      <c r="B279" s="23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</row>
    <row r="280" spans="1:39" ht="13.5" customHeight="1">
      <c r="A280" s="23"/>
      <c r="B280" s="23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</row>
    <row r="281" spans="1:39" ht="13.5" customHeight="1">
      <c r="A281" s="23"/>
      <c r="B281" s="23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</row>
    <row r="282" spans="1:39" ht="13.5" customHeight="1">
      <c r="A282" s="23"/>
      <c r="B282" s="23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</row>
    <row r="283" spans="1:39" ht="13.5" customHeight="1">
      <c r="A283" s="23"/>
      <c r="B283" s="23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</row>
    <row r="284" spans="1:39" ht="13.5" customHeight="1">
      <c r="A284" s="23"/>
      <c r="B284" s="23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</row>
    <row r="285" spans="1:39" ht="13.5" customHeight="1">
      <c r="A285" s="23"/>
      <c r="B285" s="23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</row>
    <row r="286" spans="1:39" ht="13.5" customHeight="1">
      <c r="A286" s="23"/>
      <c r="B286" s="23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</row>
    <row r="287" spans="1:39" ht="13.5" customHeight="1">
      <c r="A287" s="23"/>
      <c r="B287" s="23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</row>
    <row r="288" spans="1:39" ht="13.5" customHeight="1">
      <c r="A288" s="23"/>
      <c r="B288" s="23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</row>
    <row r="289" spans="1:39" ht="13.5" customHeight="1">
      <c r="A289" s="23"/>
      <c r="B289" s="23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</row>
    <row r="290" spans="1:39" ht="13.5" customHeight="1">
      <c r="A290" s="23"/>
      <c r="B290" s="23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</row>
    <row r="291" spans="1:39" ht="13.5" customHeight="1">
      <c r="A291" s="23"/>
      <c r="B291" s="23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</row>
    <row r="292" spans="1:39" ht="13.5" customHeight="1">
      <c r="A292" s="23"/>
      <c r="B292" s="23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</row>
    <row r="293" spans="1:39" ht="13.5" customHeight="1">
      <c r="A293" s="23"/>
      <c r="B293" s="23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</row>
    <row r="294" spans="1:39" ht="13.5" customHeight="1">
      <c r="A294" s="23"/>
      <c r="B294" s="23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</row>
    <row r="295" spans="1:39" ht="13.5" customHeight="1">
      <c r="A295" s="23"/>
      <c r="B295" s="23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</row>
    <row r="296" spans="1:39" ht="13.5" customHeight="1">
      <c r="A296" s="23"/>
      <c r="B296" s="23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</row>
    <row r="297" spans="1:39" ht="13.5" customHeight="1">
      <c r="A297" s="23"/>
      <c r="B297" s="23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</row>
    <row r="298" spans="1:39" ht="13.5" customHeight="1">
      <c r="A298" s="23"/>
      <c r="B298" s="23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</row>
    <row r="299" spans="1:39" ht="13.5" customHeight="1">
      <c r="A299" s="23"/>
      <c r="B299" s="23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</row>
    <row r="300" spans="1:39" ht="13.5" customHeight="1">
      <c r="A300" s="23"/>
      <c r="B300" s="23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</row>
    <row r="301" spans="1:39" ht="13.5" customHeight="1">
      <c r="A301" s="23"/>
      <c r="B301" s="23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</row>
    <row r="302" spans="1:39" ht="13.5" customHeight="1">
      <c r="A302" s="23"/>
      <c r="B302" s="23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</row>
    <row r="303" spans="1:39" ht="13.5" customHeight="1">
      <c r="A303" s="23"/>
      <c r="B303" s="23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</row>
    <row r="304" spans="1:39" ht="13.5" customHeight="1">
      <c r="A304" s="23"/>
      <c r="B304" s="23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</row>
    <row r="305" spans="1:39" ht="13.5" customHeight="1">
      <c r="A305" s="23"/>
      <c r="B305" s="23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</row>
    <row r="306" spans="1:39" ht="13.5" customHeight="1">
      <c r="A306" s="23"/>
      <c r="B306" s="23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</row>
    <row r="307" spans="1:39" ht="13.5" customHeight="1">
      <c r="A307" s="23"/>
      <c r="B307" s="23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</row>
    <row r="308" spans="1:39" ht="13.5" customHeight="1">
      <c r="A308" s="23"/>
      <c r="B308" s="23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</row>
    <row r="309" spans="1:39" ht="13.5" customHeight="1">
      <c r="A309" s="23"/>
      <c r="B309" s="23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</row>
    <row r="310" spans="1:39" ht="13.5" customHeight="1">
      <c r="A310" s="23"/>
      <c r="B310" s="23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</row>
    <row r="311" spans="1:39" ht="13.5" customHeight="1">
      <c r="A311" s="23"/>
      <c r="B311" s="23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</row>
    <row r="312" spans="1:39" ht="13.5" customHeight="1">
      <c r="A312" s="23"/>
      <c r="B312" s="23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</row>
    <row r="313" spans="1:39" ht="13.5" customHeight="1">
      <c r="A313" s="23"/>
      <c r="B313" s="23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</row>
    <row r="314" spans="1:39" ht="13.5" customHeight="1">
      <c r="A314" s="23"/>
      <c r="B314" s="23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</row>
    <row r="315" spans="1:39" ht="13.5" customHeight="1">
      <c r="A315" s="23"/>
      <c r="B315" s="23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</row>
    <row r="316" spans="1:39" ht="13.5" customHeight="1">
      <c r="A316" s="23"/>
      <c r="B316" s="23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</row>
    <row r="317" spans="1:39" ht="13.5" customHeight="1">
      <c r="A317" s="23"/>
      <c r="B317" s="23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</row>
    <row r="318" spans="1:39" ht="13.5" customHeight="1">
      <c r="A318" s="23"/>
      <c r="B318" s="23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</row>
    <row r="319" spans="1:39" ht="13.5" customHeight="1">
      <c r="A319" s="23"/>
      <c r="B319" s="23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</row>
    <row r="320" spans="1:39" ht="13.5" customHeight="1">
      <c r="A320" s="23"/>
      <c r="B320" s="23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</row>
    <row r="321" spans="1:39" ht="13.5" customHeight="1">
      <c r="A321" s="23"/>
      <c r="B321" s="23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</row>
    <row r="322" spans="1:39" ht="13.5" customHeight="1">
      <c r="A322" s="23"/>
      <c r="B322" s="23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</row>
    <row r="323" spans="1:39" ht="13.5" customHeight="1">
      <c r="A323" s="23"/>
      <c r="B323" s="23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</row>
    <row r="324" spans="1:39" ht="13.5" customHeight="1">
      <c r="A324" s="23"/>
      <c r="B324" s="23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</row>
    <row r="325" spans="1:39" ht="13.5" customHeight="1">
      <c r="A325" s="23"/>
      <c r="B325" s="23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</row>
    <row r="326" spans="1:39" ht="13.5" customHeight="1">
      <c r="A326" s="23"/>
      <c r="B326" s="23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</row>
    <row r="327" spans="1:39" ht="13.5" customHeight="1">
      <c r="A327" s="23"/>
      <c r="B327" s="23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</row>
    <row r="328" spans="1:39" ht="13.5" customHeight="1">
      <c r="A328" s="23"/>
      <c r="B328" s="23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</row>
    <row r="329" spans="1:39" ht="13.5" customHeight="1">
      <c r="A329" s="23"/>
      <c r="B329" s="23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</row>
    <row r="330" spans="1:39" ht="13.5" customHeight="1">
      <c r="A330" s="23"/>
      <c r="B330" s="23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</row>
    <row r="331" spans="1:39" ht="13.5" customHeight="1">
      <c r="A331" s="23"/>
      <c r="B331" s="23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</row>
    <row r="332" spans="1:39" ht="13.5" customHeight="1">
      <c r="A332" s="23"/>
      <c r="B332" s="23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</row>
    <row r="333" spans="1:39" ht="13.5" customHeight="1">
      <c r="A333" s="23"/>
      <c r="B333" s="23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</row>
    <row r="334" spans="1:39" ht="13.5" customHeight="1">
      <c r="A334" s="23"/>
      <c r="B334" s="23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</row>
    <row r="335" spans="1:39" ht="13.5" customHeight="1">
      <c r="A335" s="23"/>
      <c r="B335" s="23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</row>
    <row r="336" spans="1:39" ht="13.5" customHeight="1">
      <c r="A336" s="23"/>
      <c r="B336" s="23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</row>
    <row r="337" spans="1:39" ht="13.5" customHeight="1">
      <c r="A337" s="23"/>
      <c r="B337" s="23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</row>
    <row r="338" spans="1:39" ht="13.5" customHeight="1">
      <c r="A338" s="23"/>
      <c r="B338" s="23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</row>
    <row r="339" spans="1:39" ht="13.5" customHeight="1">
      <c r="A339" s="23"/>
      <c r="B339" s="23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</row>
    <row r="340" spans="1:39" ht="13.5" customHeight="1">
      <c r="A340" s="23"/>
      <c r="B340" s="23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</row>
    <row r="341" spans="1:39" ht="13.5" customHeight="1">
      <c r="A341" s="23"/>
      <c r="B341" s="23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</row>
    <row r="342" spans="1:39" ht="13.5" customHeight="1">
      <c r="A342" s="23"/>
      <c r="B342" s="23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</row>
    <row r="343" spans="1:39" ht="13.5" customHeight="1">
      <c r="A343" s="23"/>
      <c r="B343" s="23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</row>
    <row r="344" spans="1:39" ht="13.5" customHeight="1">
      <c r="A344" s="23"/>
      <c r="B344" s="23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</row>
    <row r="345" spans="1:39" ht="13.5" customHeight="1">
      <c r="A345" s="23"/>
      <c r="B345" s="23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</row>
    <row r="346" spans="1:39" ht="13.5" customHeight="1">
      <c r="A346" s="23"/>
      <c r="B346" s="23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</row>
    <row r="347" spans="1:39" ht="13.5" customHeight="1">
      <c r="A347" s="23"/>
      <c r="B347" s="23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</row>
    <row r="348" spans="1:39" ht="13.5" customHeight="1">
      <c r="A348" s="23"/>
      <c r="B348" s="23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</row>
    <row r="349" spans="1:39" ht="13.5" customHeight="1">
      <c r="A349" s="23"/>
      <c r="B349" s="23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</row>
    <row r="350" spans="1:39" ht="13.5" customHeight="1">
      <c r="A350" s="23"/>
      <c r="B350" s="23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</row>
    <row r="351" spans="1:39" ht="13.5" customHeight="1">
      <c r="A351" s="23"/>
      <c r="B351" s="23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</row>
    <row r="352" spans="1:39" ht="13.5" customHeight="1">
      <c r="A352" s="23"/>
      <c r="B352" s="23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</row>
    <row r="353" spans="1:39" ht="13.5" customHeight="1">
      <c r="A353" s="23"/>
      <c r="B353" s="23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</row>
    <row r="354" spans="1:39" ht="13.5" customHeight="1">
      <c r="A354" s="23"/>
      <c r="B354" s="23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</row>
    <row r="355" spans="1:39" ht="13.5" customHeight="1">
      <c r="A355" s="23"/>
      <c r="B355" s="23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</row>
    <row r="356" spans="1:39" ht="13.5" customHeight="1">
      <c r="A356" s="23"/>
      <c r="B356" s="23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</row>
    <row r="357" spans="1:39" ht="13.5" customHeight="1">
      <c r="A357" s="23"/>
      <c r="B357" s="23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</row>
    <row r="358" spans="1:39" ht="13.5" customHeight="1">
      <c r="A358" s="23"/>
      <c r="B358" s="23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</row>
    <row r="359" spans="1:39" ht="13.5" customHeight="1">
      <c r="A359" s="23"/>
      <c r="B359" s="23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</row>
    <row r="360" spans="1:39" ht="13.5" customHeight="1">
      <c r="A360" s="23"/>
      <c r="B360" s="23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</row>
    <row r="361" spans="1:39" ht="13.5" customHeight="1">
      <c r="A361" s="23"/>
      <c r="B361" s="23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</row>
    <row r="362" spans="1:39" ht="13.5" customHeight="1">
      <c r="A362" s="23"/>
      <c r="B362" s="23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</row>
    <row r="363" spans="1:39" ht="13.5" customHeight="1">
      <c r="A363" s="23"/>
      <c r="B363" s="23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</row>
    <row r="364" spans="1:39" ht="13.5" customHeight="1">
      <c r="A364" s="23"/>
      <c r="B364" s="23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</row>
    <row r="365" spans="1:39" ht="13.5" customHeight="1">
      <c r="A365" s="23"/>
      <c r="B365" s="23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</row>
    <row r="366" spans="1:39" ht="13.5" customHeight="1">
      <c r="A366" s="23"/>
      <c r="B366" s="23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</row>
    <row r="367" spans="1:39" ht="13.5" customHeight="1">
      <c r="A367" s="23"/>
      <c r="B367" s="23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</row>
    <row r="368" spans="1:39" ht="13.5" customHeight="1">
      <c r="A368" s="23"/>
      <c r="B368" s="23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</row>
    <row r="369" spans="1:39" ht="13.5" customHeight="1">
      <c r="A369" s="23"/>
      <c r="B369" s="23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</row>
    <row r="370" spans="1:39" ht="13.5" customHeight="1">
      <c r="A370" s="23"/>
      <c r="B370" s="23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</row>
    <row r="371" spans="1:39" ht="13.5" customHeight="1">
      <c r="A371" s="23"/>
      <c r="B371" s="23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</row>
    <row r="372" spans="1:39" ht="13.5" customHeight="1">
      <c r="A372" s="23"/>
      <c r="B372" s="23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</row>
    <row r="373" spans="1:39" ht="13.5" customHeight="1">
      <c r="A373" s="23"/>
      <c r="B373" s="23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</row>
    <row r="374" spans="1:39" ht="13.5" customHeight="1">
      <c r="A374" s="23"/>
      <c r="B374" s="23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</row>
    <row r="375" spans="1:39" ht="13.5" customHeight="1">
      <c r="A375" s="23"/>
      <c r="B375" s="23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</row>
    <row r="376" spans="1:39" ht="13.5" customHeight="1">
      <c r="A376" s="23"/>
      <c r="B376" s="23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</row>
    <row r="377" spans="1:39" ht="13.5" customHeight="1">
      <c r="A377" s="23"/>
      <c r="B377" s="23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</row>
    <row r="378" spans="1:39" ht="13.5" customHeight="1">
      <c r="A378" s="23"/>
      <c r="B378" s="23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</row>
    <row r="379" spans="1:39" ht="13.5" customHeight="1">
      <c r="A379" s="23"/>
      <c r="B379" s="23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</row>
    <row r="380" spans="1:39" ht="13.5" customHeight="1">
      <c r="A380" s="23"/>
      <c r="B380" s="23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</row>
    <row r="381" spans="1:39" ht="13.5" customHeight="1">
      <c r="A381" s="23"/>
      <c r="B381" s="23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</row>
    <row r="382" spans="1:39" ht="13.5" customHeight="1">
      <c r="A382" s="23"/>
      <c r="B382" s="23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</row>
    <row r="383" spans="1:39" ht="13.5" customHeight="1">
      <c r="A383" s="23"/>
      <c r="B383" s="23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</row>
    <row r="384" spans="1:39" ht="13.5" customHeight="1">
      <c r="A384" s="23"/>
      <c r="B384" s="23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</row>
    <row r="385" spans="1:39" ht="13.5" customHeight="1">
      <c r="A385" s="23"/>
      <c r="B385" s="23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</row>
    <row r="386" spans="1:39" ht="13.5" customHeight="1">
      <c r="A386" s="23"/>
      <c r="B386" s="23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</row>
    <row r="387" spans="1:39" ht="13.5" customHeight="1">
      <c r="A387" s="23"/>
      <c r="B387" s="23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</row>
    <row r="388" spans="1:39" ht="13.5" customHeight="1">
      <c r="A388" s="23"/>
      <c r="B388" s="23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</row>
    <row r="389" spans="1:39" ht="13.5" customHeight="1">
      <c r="A389" s="23"/>
      <c r="B389" s="23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</row>
    <row r="390" spans="1:39" ht="13.5" customHeight="1">
      <c r="A390" s="23"/>
      <c r="B390" s="23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</row>
    <row r="391" spans="1:39" ht="13.5" customHeight="1">
      <c r="A391" s="23"/>
      <c r="B391" s="23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</row>
    <row r="392" spans="1:39" ht="13.5" customHeight="1">
      <c r="A392" s="23"/>
      <c r="B392" s="23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</row>
    <row r="393" spans="1:39" ht="13.5" customHeight="1">
      <c r="A393" s="23"/>
      <c r="B393" s="23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</row>
    <row r="394" spans="1:39" ht="13.5" customHeight="1">
      <c r="A394" s="23"/>
      <c r="B394" s="23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</row>
    <row r="395" spans="1:39" ht="13.5" customHeight="1">
      <c r="A395" s="23"/>
      <c r="B395" s="23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</row>
    <row r="396" spans="1:39" ht="13.5" customHeight="1">
      <c r="A396" s="23"/>
      <c r="B396" s="23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</row>
    <row r="397" spans="1:39" ht="13.5" customHeight="1">
      <c r="A397" s="23"/>
      <c r="B397" s="23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</row>
    <row r="398" spans="1:39" ht="13.5" customHeight="1">
      <c r="A398" s="23"/>
      <c r="B398" s="23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</row>
    <row r="399" spans="1:39" ht="13.5" customHeight="1">
      <c r="A399" s="23"/>
      <c r="B399" s="23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</row>
    <row r="400" spans="1:39" ht="13.5" customHeight="1">
      <c r="A400" s="23"/>
      <c r="B400" s="23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</row>
    <row r="401" spans="1:39" ht="13.5" customHeight="1">
      <c r="A401" s="23"/>
      <c r="B401" s="23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</row>
    <row r="402" spans="1:39" ht="13.5" customHeight="1">
      <c r="A402" s="23"/>
      <c r="B402" s="23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</row>
    <row r="403" spans="1:39" ht="13.5" customHeight="1">
      <c r="A403" s="23"/>
      <c r="B403" s="23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</row>
    <row r="404" spans="1:39" ht="13.5" customHeight="1">
      <c r="A404" s="23"/>
      <c r="B404" s="23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</row>
    <row r="405" spans="1:39" ht="13.5" customHeight="1">
      <c r="A405" s="23"/>
      <c r="B405" s="23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</row>
    <row r="406" spans="1:39" ht="13.5" customHeight="1">
      <c r="A406" s="23"/>
      <c r="B406" s="23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</row>
    <row r="407" spans="1:39" ht="13.5" customHeight="1">
      <c r="A407" s="23"/>
      <c r="B407" s="23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</row>
    <row r="408" spans="1:39" ht="13.5" customHeight="1">
      <c r="A408" s="23"/>
      <c r="B408" s="23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</row>
    <row r="409" spans="1:39" ht="13.5" customHeight="1">
      <c r="A409" s="23"/>
      <c r="B409" s="23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</row>
    <row r="410" spans="1:39" ht="13.5" customHeight="1">
      <c r="A410" s="23"/>
      <c r="B410" s="23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</row>
    <row r="411" spans="1:39" ht="13.5" customHeight="1">
      <c r="A411" s="23"/>
      <c r="B411" s="23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</row>
    <row r="412" spans="1:39" ht="13.5" customHeight="1">
      <c r="A412" s="23"/>
      <c r="B412" s="23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</row>
    <row r="413" spans="1:39" ht="13.5" customHeight="1">
      <c r="A413" s="23"/>
      <c r="B413" s="23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</row>
    <row r="414" spans="1:39" ht="13.5" customHeight="1">
      <c r="A414" s="23"/>
      <c r="B414" s="23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</row>
    <row r="415" spans="1:39" ht="13.5" customHeight="1">
      <c r="A415" s="23"/>
      <c r="B415" s="23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</row>
    <row r="416" spans="1:39" ht="13.5" customHeight="1">
      <c r="A416" s="23"/>
      <c r="B416" s="23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</row>
    <row r="417" spans="1:39" ht="13.5" customHeight="1">
      <c r="A417" s="23"/>
      <c r="B417" s="23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</row>
    <row r="418" spans="1:39" ht="13.5" customHeight="1">
      <c r="A418" s="23"/>
      <c r="B418" s="23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</row>
    <row r="419" spans="1:39" ht="13.5" customHeight="1">
      <c r="A419" s="23"/>
      <c r="B419" s="23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</row>
    <row r="420" spans="1:39" ht="13.5" customHeight="1">
      <c r="A420" s="23"/>
      <c r="B420" s="23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</row>
    <row r="421" spans="1:39" ht="13.5" customHeight="1">
      <c r="A421" s="23"/>
      <c r="B421" s="23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</row>
    <row r="422" spans="1:39" ht="13.5" customHeight="1">
      <c r="A422" s="23"/>
      <c r="B422" s="23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</row>
    <row r="423" spans="1:39" ht="13.5" customHeight="1">
      <c r="A423" s="23"/>
      <c r="B423" s="23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</row>
    <row r="424" spans="1:39" ht="13.5" customHeight="1">
      <c r="A424" s="23"/>
      <c r="B424" s="23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</row>
    <row r="425" spans="1:39" ht="13.5" customHeight="1">
      <c r="A425" s="23"/>
      <c r="B425" s="23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</row>
    <row r="426" spans="1:39" ht="13.5" customHeight="1">
      <c r="A426" s="23"/>
      <c r="B426" s="23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</row>
    <row r="427" spans="1:39" ht="13.5" customHeight="1">
      <c r="A427" s="23"/>
      <c r="B427" s="23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</row>
    <row r="428" spans="1:39" ht="13.5" customHeight="1">
      <c r="A428" s="23"/>
      <c r="B428" s="23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</row>
    <row r="429" spans="1:39" ht="13.5" customHeight="1">
      <c r="A429" s="23"/>
      <c r="B429" s="23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</row>
    <row r="430" spans="1:39" ht="13.5" customHeight="1">
      <c r="A430" s="23"/>
      <c r="B430" s="23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</row>
    <row r="431" spans="1:39" ht="13.5" customHeight="1">
      <c r="A431" s="23"/>
      <c r="B431" s="23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</row>
    <row r="432" spans="1:39" ht="13.5" customHeight="1">
      <c r="A432" s="23"/>
      <c r="B432" s="23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</row>
    <row r="433" spans="1:39" ht="13.5" customHeight="1">
      <c r="A433" s="23"/>
      <c r="B433" s="23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</row>
    <row r="434" spans="1:39" ht="13.5" customHeight="1">
      <c r="A434" s="23"/>
      <c r="B434" s="23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</row>
    <row r="435" spans="1:39" ht="13.5" customHeight="1">
      <c r="A435" s="23"/>
      <c r="B435" s="23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</row>
    <row r="436" spans="1:39" ht="13.5" customHeight="1">
      <c r="A436" s="23"/>
      <c r="B436" s="23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</row>
    <row r="437" spans="1:39" ht="13.5" customHeight="1">
      <c r="A437" s="23"/>
      <c r="B437" s="23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</row>
    <row r="438" spans="1:39" ht="13.5" customHeight="1">
      <c r="A438" s="23"/>
      <c r="B438" s="23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</row>
    <row r="439" spans="1:39" ht="13.5" customHeight="1">
      <c r="A439" s="23"/>
      <c r="B439" s="23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</row>
    <row r="440" spans="1:39" ht="13.5" customHeight="1">
      <c r="A440" s="23"/>
      <c r="B440" s="23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</row>
    <row r="441" spans="1:39" ht="13.5" customHeight="1">
      <c r="A441" s="23"/>
      <c r="B441" s="23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</row>
    <row r="442" spans="1:39" ht="13.5" customHeight="1">
      <c r="A442" s="23"/>
      <c r="B442" s="23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</row>
    <row r="443" spans="1:39" ht="13.5" customHeight="1">
      <c r="A443" s="23"/>
      <c r="B443" s="23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</row>
    <row r="444" spans="1:39" ht="13.5" customHeight="1">
      <c r="A444" s="23"/>
      <c r="B444" s="23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</row>
    <row r="445" spans="1:39" ht="13.5" customHeight="1">
      <c r="A445" s="23"/>
      <c r="B445" s="23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</row>
    <row r="446" spans="1:39" ht="13.5" customHeight="1">
      <c r="A446" s="23"/>
      <c r="B446" s="23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</row>
    <row r="447" spans="1:39" ht="13.5" customHeight="1">
      <c r="A447" s="23"/>
      <c r="B447" s="23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</row>
    <row r="448" spans="1:39" ht="13.5" customHeight="1">
      <c r="A448" s="23"/>
      <c r="B448" s="23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</row>
    <row r="449" spans="1:39" ht="13.5" customHeight="1">
      <c r="A449" s="23"/>
      <c r="B449" s="23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</row>
    <row r="450" spans="1:39" ht="13.5" customHeight="1">
      <c r="A450" s="23"/>
      <c r="B450" s="23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</row>
    <row r="451" spans="1:39" ht="13.5" customHeight="1">
      <c r="A451" s="23"/>
      <c r="B451" s="23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</row>
    <row r="452" spans="1:39" ht="13.5" customHeight="1">
      <c r="A452" s="23"/>
      <c r="B452" s="23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</row>
    <row r="453" spans="1:39" ht="13.5" customHeight="1">
      <c r="A453" s="23"/>
      <c r="B453" s="23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</row>
    <row r="454" spans="1:39" ht="13.5" customHeight="1">
      <c r="A454" s="23"/>
      <c r="B454" s="23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</row>
    <row r="455" spans="1:39" ht="13.5" customHeight="1">
      <c r="A455" s="23"/>
      <c r="B455" s="23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</row>
    <row r="456" spans="1:39" ht="13.5" customHeight="1">
      <c r="A456" s="23"/>
      <c r="B456" s="23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</row>
    <row r="457" spans="1:39" ht="13.5" customHeight="1">
      <c r="A457" s="23"/>
      <c r="B457" s="23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</row>
    <row r="458" spans="1:39" ht="13.5" customHeight="1">
      <c r="A458" s="23"/>
      <c r="B458" s="23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</row>
    <row r="459" spans="1:39" ht="13.5" customHeight="1">
      <c r="A459" s="23"/>
      <c r="B459" s="23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</row>
    <row r="460" spans="1:39" ht="13.5" customHeight="1">
      <c r="A460" s="23"/>
      <c r="B460" s="23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</row>
    <row r="461" spans="1:39" ht="13.5" customHeight="1">
      <c r="A461" s="23"/>
      <c r="B461" s="23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</row>
    <row r="462" spans="1:39" ht="13.5" customHeight="1">
      <c r="A462" s="23"/>
      <c r="B462" s="23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</row>
    <row r="463" spans="1:39" ht="13.5" customHeight="1">
      <c r="A463" s="23"/>
      <c r="B463" s="23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</row>
    <row r="464" spans="1:39" ht="13.5" customHeight="1">
      <c r="A464" s="23"/>
      <c r="B464" s="23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</row>
    <row r="465" spans="1:39" ht="13.5" customHeight="1">
      <c r="A465" s="23"/>
      <c r="B465" s="23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</row>
    <row r="466" spans="1:39" ht="13.5" customHeight="1">
      <c r="A466" s="23"/>
      <c r="B466" s="23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</row>
    <row r="467" spans="1:39" ht="13.5" customHeight="1">
      <c r="A467" s="23"/>
      <c r="B467" s="23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</row>
    <row r="468" spans="1:39" ht="13.5" customHeight="1">
      <c r="A468" s="23"/>
      <c r="B468" s="23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</row>
    <row r="469" spans="1:39" ht="13.5" customHeight="1">
      <c r="A469" s="23"/>
      <c r="B469" s="23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</row>
    <row r="470" spans="1:39" ht="13.5" customHeight="1">
      <c r="A470" s="23"/>
      <c r="B470" s="23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</row>
    <row r="471" spans="1:39" ht="13.5" customHeight="1">
      <c r="A471" s="23"/>
      <c r="B471" s="23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</row>
    <row r="472" spans="1:39" ht="13.5" customHeight="1">
      <c r="A472" s="23"/>
      <c r="B472" s="23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</row>
    <row r="473" spans="1:39" ht="13.5" customHeight="1">
      <c r="A473" s="23"/>
      <c r="B473" s="23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</row>
    <row r="474" spans="1:39" ht="13.5" customHeight="1">
      <c r="A474" s="23"/>
      <c r="B474" s="23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</row>
    <row r="475" spans="1:39" ht="13.5" customHeight="1">
      <c r="A475" s="23"/>
      <c r="B475" s="23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</row>
    <row r="476" spans="1:39" ht="13.5" customHeight="1">
      <c r="A476" s="23"/>
      <c r="B476" s="23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</row>
    <row r="477" spans="1:39" ht="13.5" customHeight="1">
      <c r="A477" s="23"/>
      <c r="B477" s="23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</row>
    <row r="478" spans="1:39" ht="13.5" customHeight="1">
      <c r="A478" s="23"/>
      <c r="B478" s="23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</row>
    <row r="479" spans="1:39" ht="13.5" customHeight="1">
      <c r="A479" s="23"/>
      <c r="B479" s="23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</row>
    <row r="480" spans="1:39" ht="13.5" customHeight="1">
      <c r="A480" s="23"/>
      <c r="B480" s="23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</row>
    <row r="481" spans="1:39" ht="13.5" customHeight="1">
      <c r="A481" s="23"/>
      <c r="B481" s="23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</row>
    <row r="482" spans="1:39" ht="13.5" customHeight="1">
      <c r="A482" s="23"/>
      <c r="B482" s="23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</row>
    <row r="483" spans="1:39" ht="13.5" customHeight="1">
      <c r="A483" s="23"/>
      <c r="B483" s="23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</row>
    <row r="484" spans="1:39" ht="13.5" customHeight="1">
      <c r="A484" s="23"/>
      <c r="B484" s="23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</row>
    <row r="485" spans="1:39" ht="13.5" customHeight="1">
      <c r="A485" s="23"/>
      <c r="B485" s="23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</row>
    <row r="486" spans="1:39" ht="13.5" customHeight="1">
      <c r="A486" s="23"/>
      <c r="B486" s="23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</row>
    <row r="487" spans="1:39" ht="13.5" customHeight="1">
      <c r="A487" s="23"/>
      <c r="B487" s="23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</row>
    <row r="488" spans="1:39" ht="13.5" customHeight="1">
      <c r="A488" s="23"/>
      <c r="B488" s="23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</row>
    <row r="489" spans="1:39" ht="13.5" customHeight="1">
      <c r="A489" s="23"/>
      <c r="B489" s="23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</row>
    <row r="490" spans="1:39" ht="13.5" customHeight="1">
      <c r="A490" s="23"/>
      <c r="B490" s="23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</row>
    <row r="491" spans="1:39" ht="13.5" customHeight="1">
      <c r="A491" s="23"/>
      <c r="B491" s="23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</row>
    <row r="492" spans="1:39" ht="13.5" customHeight="1">
      <c r="A492" s="23"/>
      <c r="B492" s="23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</row>
    <row r="493" spans="1:39" ht="13.5" customHeight="1">
      <c r="A493" s="23"/>
      <c r="B493" s="23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</row>
    <row r="494" spans="1:39" ht="13.5" customHeight="1">
      <c r="A494" s="23"/>
      <c r="B494" s="23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</row>
    <row r="495" spans="1:39" ht="13.5" customHeight="1">
      <c r="A495" s="23"/>
      <c r="B495" s="23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</row>
    <row r="496" spans="1:39" ht="13.5" customHeight="1">
      <c r="A496" s="23"/>
      <c r="B496" s="23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</row>
    <row r="497" spans="1:39" ht="13.5" customHeight="1">
      <c r="A497" s="23"/>
      <c r="B497" s="23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</row>
    <row r="498" spans="1:39" ht="13.5" customHeight="1">
      <c r="A498" s="23"/>
      <c r="B498" s="23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</row>
    <row r="499" spans="1:39" ht="13.5" customHeight="1">
      <c r="A499" s="23"/>
      <c r="B499" s="23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</row>
    <row r="500" spans="1:39" ht="13.5" customHeight="1">
      <c r="A500" s="23"/>
      <c r="B500" s="23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</row>
    <row r="501" spans="1:39" ht="13.5" customHeight="1">
      <c r="A501" s="23"/>
      <c r="B501" s="23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</row>
    <row r="502" spans="1:39" ht="13.5" customHeight="1">
      <c r="A502" s="23"/>
      <c r="B502" s="23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</row>
    <row r="503" spans="1:39" ht="13.5" customHeight="1">
      <c r="A503" s="23"/>
      <c r="B503" s="23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</row>
    <row r="504" spans="1:39" ht="13.5" customHeight="1">
      <c r="A504" s="23"/>
      <c r="B504" s="23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</row>
    <row r="505" spans="1:39" ht="13.5" customHeight="1">
      <c r="A505" s="23"/>
      <c r="B505" s="23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</row>
    <row r="506" spans="1:39" ht="13.5" customHeight="1">
      <c r="A506" s="23"/>
      <c r="B506" s="23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</row>
    <row r="507" spans="1:39" ht="13.5" customHeight="1">
      <c r="A507" s="23"/>
      <c r="B507" s="23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</row>
    <row r="508" spans="1:39" ht="13.5" customHeight="1">
      <c r="A508" s="23"/>
      <c r="B508" s="23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</row>
    <row r="509" spans="1:39" ht="13.5" customHeight="1">
      <c r="A509" s="23"/>
      <c r="B509" s="23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</row>
    <row r="510" spans="1:39" ht="13.5" customHeight="1">
      <c r="A510" s="23"/>
      <c r="B510" s="23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</row>
    <row r="511" spans="1:39" ht="13.5" customHeight="1">
      <c r="A511" s="23"/>
      <c r="B511" s="23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</row>
    <row r="512" spans="1:39" ht="13.5" customHeight="1">
      <c r="A512" s="23"/>
      <c r="B512" s="23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</row>
    <row r="513" spans="1:39" ht="13.5" customHeight="1">
      <c r="A513" s="23"/>
      <c r="B513" s="23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</row>
    <row r="514" spans="1:39" ht="13.5" customHeight="1">
      <c r="A514" s="23"/>
      <c r="B514" s="23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</row>
    <row r="515" spans="1:39" ht="13.5" customHeight="1">
      <c r="A515" s="23"/>
      <c r="B515" s="23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</row>
    <row r="516" spans="1:39" ht="13.5" customHeight="1">
      <c r="A516" s="23"/>
      <c r="B516" s="23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</row>
    <row r="517" spans="1:39" ht="13.5" customHeight="1">
      <c r="A517" s="23"/>
      <c r="B517" s="23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</row>
    <row r="518" spans="1:39" ht="13.5" customHeight="1">
      <c r="A518" s="23"/>
      <c r="B518" s="23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</row>
    <row r="519" spans="1:39" ht="13.5" customHeight="1">
      <c r="A519" s="23"/>
      <c r="B519" s="23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</row>
    <row r="520" spans="1:39" ht="13.5" customHeight="1">
      <c r="A520" s="23"/>
      <c r="B520" s="23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</row>
    <row r="521" spans="1:39" ht="13.5" customHeight="1">
      <c r="A521" s="23"/>
      <c r="B521" s="23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</row>
    <row r="522" spans="1:39" ht="13.5" customHeight="1">
      <c r="A522" s="23"/>
      <c r="B522" s="23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</row>
    <row r="523" spans="1:39" ht="13.5" customHeight="1">
      <c r="A523" s="23"/>
      <c r="B523" s="23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</row>
    <row r="524" spans="1:39" ht="13.5" customHeight="1">
      <c r="A524" s="23"/>
      <c r="B524" s="23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</row>
    <row r="525" spans="1:39" ht="13.5" customHeight="1">
      <c r="A525" s="23"/>
      <c r="B525" s="23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</row>
    <row r="526" spans="1:39" ht="13.5" customHeight="1">
      <c r="A526" s="23"/>
      <c r="B526" s="23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</row>
    <row r="527" spans="1:39" ht="13.5" customHeight="1">
      <c r="A527" s="23"/>
      <c r="B527" s="23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</row>
    <row r="528" spans="1:39" ht="13.5" customHeight="1">
      <c r="A528" s="23"/>
      <c r="B528" s="23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</row>
    <row r="529" spans="1:39" ht="13.5" customHeight="1">
      <c r="A529" s="23"/>
      <c r="B529" s="23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</row>
    <row r="530" spans="1:39" ht="13.5" customHeight="1">
      <c r="A530" s="23"/>
      <c r="B530" s="23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</row>
    <row r="531" spans="1:39" ht="13.5" customHeight="1">
      <c r="A531" s="23"/>
      <c r="B531" s="23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</row>
    <row r="532" spans="1:39" ht="13.5" customHeight="1">
      <c r="A532" s="23"/>
      <c r="B532" s="23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</row>
    <row r="533" spans="1:39" ht="13.5" customHeight="1">
      <c r="A533" s="23"/>
      <c r="B533" s="23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</row>
    <row r="534" spans="1:39" ht="13.5" customHeight="1">
      <c r="A534" s="23"/>
      <c r="B534" s="23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</row>
    <row r="535" spans="1:39" ht="13.5" customHeight="1">
      <c r="A535" s="23"/>
      <c r="B535" s="23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</row>
    <row r="536" spans="1:39" ht="13.5" customHeight="1">
      <c r="A536" s="23"/>
      <c r="B536" s="23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</row>
    <row r="537" spans="1:39" ht="13.5" customHeight="1">
      <c r="A537" s="23"/>
      <c r="B537" s="23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</row>
    <row r="538" spans="1:39" ht="13.5" customHeight="1">
      <c r="A538" s="23"/>
      <c r="B538" s="23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</row>
    <row r="539" spans="1:39" ht="13.5" customHeight="1">
      <c r="A539" s="23"/>
      <c r="B539" s="23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</row>
    <row r="540" spans="1:39" ht="13.5" customHeight="1">
      <c r="A540" s="23"/>
      <c r="B540" s="23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</row>
    <row r="541" spans="1:39" ht="13.5" customHeight="1">
      <c r="A541" s="23"/>
      <c r="B541" s="23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</row>
    <row r="542" spans="1:39" ht="13.5" customHeight="1">
      <c r="A542" s="23"/>
      <c r="B542" s="23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</row>
    <row r="543" spans="1:39" ht="13.5" customHeight="1">
      <c r="A543" s="23"/>
      <c r="B543" s="23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</row>
    <row r="544" spans="1:39" ht="13.5" customHeight="1">
      <c r="A544" s="23"/>
      <c r="B544" s="23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</row>
    <row r="545" spans="1:39" ht="13.5" customHeight="1">
      <c r="A545" s="23"/>
      <c r="B545" s="23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</row>
    <row r="546" spans="1:39" ht="13.5" customHeight="1">
      <c r="A546" s="23"/>
      <c r="B546" s="23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</row>
    <row r="547" spans="1:39" ht="13.5" customHeight="1">
      <c r="A547" s="23"/>
      <c r="B547" s="23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</row>
    <row r="548" spans="1:39" ht="13.5" customHeight="1">
      <c r="A548" s="23"/>
      <c r="B548" s="23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</row>
    <row r="549" spans="1:39" ht="13.5" customHeight="1">
      <c r="A549" s="23"/>
      <c r="B549" s="23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</row>
    <row r="550" spans="1:39" ht="13.5" customHeight="1">
      <c r="A550" s="23"/>
      <c r="B550" s="23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</row>
    <row r="551" spans="1:39" ht="13.5" customHeight="1">
      <c r="A551" s="23"/>
      <c r="B551" s="23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</row>
    <row r="552" spans="1:39" ht="13.5" customHeight="1">
      <c r="A552" s="23"/>
      <c r="B552" s="23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</row>
    <row r="553" spans="1:39" ht="13.5" customHeight="1">
      <c r="A553" s="23"/>
      <c r="B553" s="23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</row>
    <row r="554" spans="1:39" ht="13.5" customHeight="1">
      <c r="A554" s="23"/>
      <c r="B554" s="23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</row>
    <row r="555" spans="1:39" ht="13.5" customHeight="1">
      <c r="A555" s="23"/>
      <c r="B555" s="23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</row>
    <row r="556" spans="1:39" ht="13.5" customHeight="1">
      <c r="A556" s="23"/>
      <c r="B556" s="23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</row>
    <row r="557" spans="1:39" ht="13.5" customHeight="1">
      <c r="A557" s="23"/>
      <c r="B557" s="23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</row>
    <row r="558" spans="1:39" ht="13.5" customHeight="1">
      <c r="A558" s="23"/>
      <c r="B558" s="23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</row>
    <row r="559" spans="1:39" ht="13.5" customHeight="1">
      <c r="A559" s="23"/>
      <c r="B559" s="23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</row>
    <row r="560" spans="1:39" ht="13.5" customHeight="1">
      <c r="A560" s="23"/>
      <c r="B560" s="23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</row>
    <row r="561" spans="1:39" ht="13.5" customHeight="1">
      <c r="A561" s="23"/>
      <c r="B561" s="23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</row>
    <row r="562" spans="1:39" ht="13.5" customHeight="1">
      <c r="A562" s="23"/>
      <c r="B562" s="23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</row>
    <row r="563" spans="1:39" ht="13.5" customHeight="1">
      <c r="A563" s="23"/>
      <c r="B563" s="23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</row>
    <row r="564" spans="1:39" ht="13.5" customHeight="1">
      <c r="A564" s="23"/>
      <c r="B564" s="23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</row>
    <row r="565" spans="1:39" ht="13.5" customHeight="1">
      <c r="A565" s="23"/>
      <c r="B565" s="23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</row>
    <row r="566" spans="1:39" ht="13.5" customHeight="1">
      <c r="A566" s="23"/>
      <c r="B566" s="23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</row>
    <row r="567" spans="1:39" ht="13.5" customHeight="1">
      <c r="A567" s="23"/>
      <c r="B567" s="23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</row>
    <row r="568" spans="1:39" ht="13.5" customHeight="1">
      <c r="A568" s="23"/>
      <c r="B568" s="23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</row>
    <row r="569" spans="1:39" ht="13.5" customHeight="1">
      <c r="A569" s="23"/>
      <c r="B569" s="23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</row>
    <row r="570" spans="1:39" ht="13.5" customHeight="1">
      <c r="A570" s="23"/>
      <c r="B570" s="23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</row>
    <row r="571" spans="1:39" ht="13.5" customHeight="1">
      <c r="A571" s="23"/>
      <c r="B571" s="23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</row>
    <row r="572" spans="1:39" ht="13.5" customHeight="1">
      <c r="A572" s="23"/>
      <c r="B572" s="23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</row>
    <row r="573" spans="1:39" ht="13.5" customHeight="1">
      <c r="A573" s="23"/>
      <c r="B573" s="23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</row>
    <row r="574" spans="1:39" ht="13.5" customHeight="1">
      <c r="A574" s="23"/>
      <c r="B574" s="23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</row>
    <row r="575" spans="1:39" ht="13.5" customHeight="1">
      <c r="A575" s="23"/>
      <c r="B575" s="23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</row>
    <row r="576" spans="1:39" ht="13.5" customHeight="1">
      <c r="A576" s="23"/>
      <c r="B576" s="23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</row>
    <row r="577" spans="1:39" ht="13.5" customHeight="1">
      <c r="A577" s="23"/>
      <c r="B577" s="23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</row>
    <row r="578" spans="1:39" ht="13.5" customHeight="1">
      <c r="A578" s="23"/>
      <c r="B578" s="23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</row>
    <row r="579" spans="1:39" ht="13.5" customHeight="1">
      <c r="A579" s="23"/>
      <c r="B579" s="23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</row>
    <row r="580" spans="1:39" ht="13.5" customHeight="1">
      <c r="A580" s="23"/>
      <c r="B580" s="23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</row>
    <row r="581" spans="1:39" ht="13.5" customHeight="1">
      <c r="A581" s="23"/>
      <c r="B581" s="23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</row>
    <row r="582" spans="1:39" ht="13.5" customHeight="1">
      <c r="A582" s="23"/>
      <c r="B582" s="23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</row>
    <row r="583" spans="1:39" ht="13.5" customHeight="1">
      <c r="A583" s="23"/>
      <c r="B583" s="23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</row>
    <row r="584" spans="1:39" ht="13.5" customHeight="1">
      <c r="A584" s="23"/>
      <c r="B584" s="23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</row>
    <row r="585" spans="1:39" ht="13.5" customHeight="1">
      <c r="A585" s="23"/>
      <c r="B585" s="23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</row>
    <row r="586" spans="1:39" ht="13.5" customHeight="1">
      <c r="A586" s="23"/>
      <c r="B586" s="23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</row>
    <row r="587" spans="1:39" ht="13.5" customHeight="1">
      <c r="A587" s="23"/>
      <c r="B587" s="23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</row>
    <row r="588" spans="1:39" ht="13.5" customHeight="1">
      <c r="A588" s="23"/>
      <c r="B588" s="23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</row>
    <row r="589" spans="1:39" ht="13.5" customHeight="1">
      <c r="A589" s="23"/>
      <c r="B589" s="23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</row>
    <row r="590" spans="1:39" ht="13.5" customHeight="1">
      <c r="A590" s="23"/>
      <c r="B590" s="23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</row>
    <row r="591" spans="1:39" ht="13.5" customHeight="1">
      <c r="A591" s="23"/>
      <c r="B591" s="23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</row>
    <row r="592" spans="1:39" ht="13.5" customHeight="1">
      <c r="A592" s="23"/>
      <c r="B592" s="23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</row>
    <row r="593" spans="1:39" ht="13.5" customHeight="1">
      <c r="A593" s="23"/>
      <c r="B593" s="23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</row>
    <row r="594" spans="1:39" ht="13.5" customHeight="1">
      <c r="A594" s="23"/>
      <c r="B594" s="23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</row>
    <row r="595" spans="1:39" ht="13.5" customHeight="1">
      <c r="A595" s="23"/>
      <c r="B595" s="23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</row>
    <row r="596" spans="1:39" ht="13.5" customHeight="1">
      <c r="A596" s="23"/>
      <c r="B596" s="23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</row>
    <row r="597" spans="1:39" ht="13.5" customHeight="1">
      <c r="A597" s="23"/>
      <c r="B597" s="23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</row>
    <row r="598" spans="1:39" ht="13.5" customHeight="1">
      <c r="A598" s="23"/>
      <c r="B598" s="23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</row>
    <row r="599" spans="1:39" ht="13.5" customHeight="1">
      <c r="A599" s="23"/>
      <c r="B599" s="23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</row>
    <row r="600" spans="1:39" ht="13.5" customHeight="1">
      <c r="A600" s="23"/>
      <c r="B600" s="23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</row>
    <row r="601" spans="1:39" ht="13.5" customHeight="1">
      <c r="A601" s="23"/>
      <c r="B601" s="23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</row>
    <row r="602" spans="1:39" ht="13.5" customHeight="1">
      <c r="A602" s="23"/>
      <c r="B602" s="23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</row>
    <row r="603" spans="1:39" ht="13.5" customHeight="1">
      <c r="A603" s="23"/>
      <c r="B603" s="23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</row>
    <row r="604" spans="1:39" ht="13.5" customHeight="1">
      <c r="A604" s="23"/>
      <c r="B604" s="23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</row>
    <row r="605" spans="1:39" ht="13.5" customHeight="1">
      <c r="A605" s="23"/>
      <c r="B605" s="23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</row>
    <row r="606" spans="1:39" ht="13.5" customHeight="1">
      <c r="A606" s="23"/>
      <c r="B606" s="23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</row>
    <row r="607" spans="1:39" ht="13.5" customHeight="1">
      <c r="A607" s="23"/>
      <c r="B607" s="23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</row>
    <row r="608" spans="1:39" ht="13.5" customHeight="1">
      <c r="A608" s="23"/>
      <c r="B608" s="23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</row>
    <row r="609" spans="1:39" ht="13.5" customHeight="1">
      <c r="A609" s="23"/>
      <c r="B609" s="23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</row>
    <row r="610" spans="1:39" ht="13.5" customHeight="1">
      <c r="A610" s="23"/>
      <c r="B610" s="23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</row>
    <row r="611" spans="1:39" ht="13.5" customHeight="1">
      <c r="A611" s="23"/>
      <c r="B611" s="23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</row>
    <row r="612" spans="1:39" ht="13.5" customHeight="1">
      <c r="A612" s="23"/>
      <c r="B612" s="23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</row>
    <row r="613" spans="1:39" ht="13.5" customHeight="1">
      <c r="A613" s="23"/>
      <c r="B613" s="23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</row>
    <row r="614" spans="1:39" ht="13.5" customHeight="1">
      <c r="A614" s="23"/>
      <c r="B614" s="23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</row>
    <row r="615" spans="1:39" ht="13.5" customHeight="1">
      <c r="A615" s="23"/>
      <c r="B615" s="23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</row>
    <row r="616" spans="1:39" ht="13.5" customHeight="1">
      <c r="A616" s="23"/>
      <c r="B616" s="23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</row>
    <row r="617" spans="1:39" ht="13.5" customHeight="1">
      <c r="A617" s="23"/>
      <c r="B617" s="23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</row>
    <row r="618" spans="1:39" ht="13.5" customHeight="1">
      <c r="A618" s="23"/>
      <c r="B618" s="23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</row>
    <row r="619" spans="1:39" ht="13.5" customHeight="1">
      <c r="A619" s="23"/>
      <c r="B619" s="23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</row>
    <row r="620" spans="1:39" ht="13.5" customHeight="1">
      <c r="A620" s="23"/>
      <c r="B620" s="23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</row>
    <row r="621" spans="1:39" ht="13.5" customHeight="1">
      <c r="A621" s="23"/>
      <c r="B621" s="23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</row>
    <row r="622" spans="1:39" ht="13.5" customHeight="1">
      <c r="A622" s="23"/>
      <c r="B622" s="23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</row>
    <row r="623" spans="1:39" ht="13.5" customHeight="1">
      <c r="A623" s="23"/>
      <c r="B623" s="23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</row>
    <row r="624" spans="1:39" ht="13.5" customHeight="1">
      <c r="A624" s="23"/>
      <c r="B624" s="23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</row>
    <row r="625" spans="1:39" ht="13.5" customHeight="1">
      <c r="A625" s="23"/>
      <c r="B625" s="23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</row>
    <row r="626" spans="1:39" ht="13.5" customHeight="1">
      <c r="A626" s="23"/>
      <c r="B626" s="23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</row>
    <row r="627" spans="1:39" ht="13.5" customHeight="1">
      <c r="A627" s="23"/>
      <c r="B627" s="23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</row>
    <row r="628" spans="1:39" ht="13.5" customHeight="1">
      <c r="A628" s="23"/>
      <c r="B628" s="23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</row>
    <row r="629" spans="1:39" ht="13.5" customHeight="1">
      <c r="A629" s="23"/>
      <c r="B629" s="23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</row>
    <row r="630" spans="1:39" ht="13.5" customHeight="1">
      <c r="A630" s="23"/>
      <c r="B630" s="23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</row>
    <row r="631" spans="1:39" ht="13.5" customHeight="1">
      <c r="A631" s="23"/>
      <c r="B631" s="23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</row>
    <row r="632" spans="1:39" ht="13.5" customHeight="1">
      <c r="A632" s="23"/>
      <c r="B632" s="23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</row>
    <row r="633" spans="1:39" ht="13.5" customHeight="1">
      <c r="A633" s="23"/>
      <c r="B633" s="23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</row>
    <row r="634" spans="1:39" ht="13.5" customHeight="1">
      <c r="A634" s="23"/>
      <c r="B634" s="23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</row>
    <row r="635" spans="1:39" ht="13.5" customHeight="1">
      <c r="A635" s="23"/>
      <c r="B635" s="23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</row>
    <row r="636" spans="1:39" ht="13.5" customHeight="1">
      <c r="A636" s="23"/>
      <c r="B636" s="23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</row>
    <row r="637" spans="1:39" ht="13.5" customHeight="1">
      <c r="A637" s="23"/>
      <c r="B637" s="23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</row>
    <row r="638" spans="1:39" ht="13.5" customHeight="1">
      <c r="A638" s="23"/>
      <c r="B638" s="23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</row>
    <row r="639" spans="1:39" ht="13.5" customHeight="1">
      <c r="A639" s="23"/>
      <c r="B639" s="23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</row>
    <row r="640" spans="1:39" ht="13.5" customHeight="1">
      <c r="A640" s="23"/>
      <c r="B640" s="23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</row>
    <row r="641" spans="1:39" ht="13.5" customHeight="1">
      <c r="A641" s="23"/>
      <c r="B641" s="23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</row>
    <row r="642" spans="1:39" ht="13.5" customHeight="1">
      <c r="A642" s="23"/>
      <c r="B642" s="23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</row>
    <row r="643" spans="1:39" ht="13.5" customHeight="1">
      <c r="A643" s="23"/>
      <c r="B643" s="23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</row>
    <row r="644" spans="1:39" ht="13.5" customHeight="1">
      <c r="A644" s="23"/>
      <c r="B644" s="23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</row>
    <row r="645" spans="1:39" ht="13.5" customHeight="1">
      <c r="A645" s="23"/>
      <c r="B645" s="23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</row>
    <row r="646" spans="1:39" ht="13.5" customHeight="1">
      <c r="A646" s="23"/>
      <c r="B646" s="23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</row>
    <row r="647" spans="1:39" ht="13.5" customHeight="1">
      <c r="A647" s="23"/>
      <c r="B647" s="23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</row>
    <row r="648" spans="1:39" ht="13.5" customHeight="1">
      <c r="A648" s="23"/>
      <c r="B648" s="23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</row>
    <row r="649" spans="1:39" ht="13.5" customHeight="1">
      <c r="A649" s="23"/>
      <c r="B649" s="23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</row>
    <row r="650" spans="1:39" ht="13.5" customHeight="1">
      <c r="A650" s="23"/>
      <c r="B650" s="23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</row>
    <row r="651" spans="1:39" ht="13.5" customHeight="1">
      <c r="A651" s="23"/>
      <c r="B651" s="23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</row>
    <row r="652" spans="1:39" ht="13.5" customHeight="1">
      <c r="A652" s="23"/>
      <c r="B652" s="23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</row>
    <row r="653" spans="1:39" ht="13.5" customHeight="1">
      <c r="A653" s="23"/>
      <c r="B653" s="23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</row>
    <row r="654" spans="1:39" ht="13.5" customHeight="1">
      <c r="A654" s="23"/>
      <c r="B654" s="23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</row>
    <row r="655" spans="1:39" ht="13.5" customHeight="1">
      <c r="A655" s="23"/>
      <c r="B655" s="23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</row>
    <row r="656" spans="1:39" ht="13.5" customHeight="1">
      <c r="A656" s="23"/>
      <c r="B656" s="23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</row>
    <row r="657" spans="1:39" ht="13.5" customHeight="1">
      <c r="A657" s="23"/>
      <c r="B657" s="23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</row>
    <row r="658" spans="1:39" ht="13.5" customHeight="1">
      <c r="A658" s="23"/>
      <c r="B658" s="23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</row>
    <row r="659" spans="1:39" ht="13.5" customHeight="1">
      <c r="A659" s="23"/>
      <c r="B659" s="23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</row>
    <row r="660" spans="1:39" ht="13.5" customHeight="1">
      <c r="A660" s="23"/>
      <c r="B660" s="23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</row>
    <row r="661" spans="1:39" ht="13.5" customHeight="1">
      <c r="A661" s="23"/>
      <c r="B661" s="23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</row>
    <row r="662" spans="1:39" ht="13.5" customHeight="1">
      <c r="A662" s="23"/>
      <c r="B662" s="23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</row>
    <row r="663" spans="1:39" ht="13.5" customHeight="1">
      <c r="A663" s="23"/>
      <c r="B663" s="23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</row>
    <row r="664" spans="1:39" ht="13.5" customHeight="1">
      <c r="A664" s="23"/>
      <c r="B664" s="23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</row>
    <row r="665" spans="1:39" ht="13.5" customHeight="1">
      <c r="A665" s="23"/>
      <c r="B665" s="23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</row>
    <row r="666" spans="1:39" ht="13.5" customHeight="1">
      <c r="A666" s="23"/>
      <c r="B666" s="23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</row>
    <row r="667" spans="1:39" ht="13.5" customHeight="1">
      <c r="A667" s="23"/>
      <c r="B667" s="23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</row>
    <row r="668" spans="1:39" ht="13.5" customHeight="1">
      <c r="A668" s="23"/>
      <c r="B668" s="23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</row>
    <row r="669" spans="1:39" ht="13.5" customHeight="1">
      <c r="A669" s="23"/>
      <c r="B669" s="23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</row>
    <row r="670" spans="1:39" ht="13.5" customHeight="1">
      <c r="A670" s="23"/>
      <c r="B670" s="23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</row>
    <row r="671" spans="1:39" ht="13.5" customHeight="1">
      <c r="A671" s="23"/>
      <c r="B671" s="23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</row>
    <row r="672" spans="1:39" ht="13.5" customHeight="1">
      <c r="A672" s="23"/>
      <c r="B672" s="23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</row>
    <row r="673" spans="1:39" ht="13.5" customHeight="1">
      <c r="A673" s="23"/>
      <c r="B673" s="23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</row>
    <row r="674" spans="1:39" ht="13.5" customHeight="1">
      <c r="A674" s="23"/>
      <c r="B674" s="23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</row>
    <row r="675" spans="1:39" ht="13.5" customHeight="1">
      <c r="A675" s="23"/>
      <c r="B675" s="23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</row>
    <row r="676" spans="1:39" ht="13.5" customHeight="1">
      <c r="A676" s="23"/>
      <c r="B676" s="23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</row>
    <row r="677" spans="1:39" ht="13.5" customHeight="1">
      <c r="A677" s="23"/>
      <c r="B677" s="23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</row>
    <row r="678" spans="1:39" ht="13.5" customHeight="1">
      <c r="A678" s="23"/>
      <c r="B678" s="23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</row>
    <row r="679" spans="1:39" ht="13.5" customHeight="1">
      <c r="A679" s="23"/>
      <c r="B679" s="23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</row>
    <row r="680" spans="1:39" ht="13.5" customHeight="1">
      <c r="A680" s="23"/>
      <c r="B680" s="23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</row>
    <row r="681" spans="1:39" ht="13.5" customHeight="1">
      <c r="A681" s="23"/>
      <c r="B681" s="23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</row>
    <row r="682" spans="1:39" ht="13.5" customHeight="1">
      <c r="A682" s="23"/>
      <c r="B682" s="23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</row>
    <row r="683" spans="1:39" ht="13.5" customHeight="1">
      <c r="A683" s="23"/>
      <c r="B683" s="23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</row>
    <row r="684" spans="1:39" ht="13.5" customHeight="1">
      <c r="A684" s="23"/>
      <c r="B684" s="23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</row>
    <row r="685" spans="1:39" ht="13.5" customHeight="1">
      <c r="A685" s="23"/>
      <c r="B685" s="23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</row>
    <row r="686" spans="1:39" ht="13.5" customHeight="1">
      <c r="A686" s="23"/>
      <c r="B686" s="23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</row>
    <row r="687" spans="1:39" ht="13.5" customHeight="1">
      <c r="A687" s="23"/>
      <c r="B687" s="23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</row>
    <row r="688" spans="1:39" ht="13.5" customHeight="1">
      <c r="A688" s="23"/>
      <c r="B688" s="23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</row>
    <row r="689" spans="1:39" ht="13.5" customHeight="1">
      <c r="A689" s="23"/>
      <c r="B689" s="23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</row>
    <row r="690" spans="1:39" ht="13.5" customHeight="1">
      <c r="A690" s="23"/>
      <c r="B690" s="23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</row>
    <row r="691" spans="1:39" ht="13.5" customHeight="1">
      <c r="A691" s="23"/>
      <c r="B691" s="23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</row>
    <row r="692" spans="1:39" ht="13.5" customHeight="1">
      <c r="A692" s="23"/>
      <c r="B692" s="23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</row>
    <row r="693" spans="1:39" ht="13.5" customHeight="1">
      <c r="A693" s="23"/>
      <c r="B693" s="23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</row>
    <row r="694" spans="1:39" ht="13.5" customHeight="1">
      <c r="A694" s="23"/>
      <c r="B694" s="23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</row>
    <row r="695" spans="1:39" ht="13.5" customHeight="1">
      <c r="A695" s="23"/>
      <c r="B695" s="23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</row>
    <row r="696" spans="1:39" ht="13.5" customHeight="1">
      <c r="A696" s="23"/>
      <c r="B696" s="23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</row>
    <row r="697" spans="1:39" ht="13.5" customHeight="1">
      <c r="A697" s="23"/>
      <c r="B697" s="23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</row>
    <row r="698" spans="1:39" ht="13.5" customHeight="1">
      <c r="A698" s="23"/>
      <c r="B698" s="23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</row>
    <row r="699" spans="1:39" ht="13.5" customHeight="1">
      <c r="A699" s="23"/>
      <c r="B699" s="23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</row>
    <row r="700" spans="1:39" ht="13.5" customHeight="1">
      <c r="A700" s="23"/>
      <c r="B700" s="23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</row>
    <row r="701" spans="1:39" ht="13.5" customHeight="1">
      <c r="A701" s="23"/>
      <c r="B701" s="23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</row>
    <row r="702" spans="1:39" ht="13.5" customHeight="1">
      <c r="A702" s="23"/>
      <c r="B702" s="23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</row>
    <row r="703" spans="1:39" ht="13.5" customHeight="1">
      <c r="A703" s="23"/>
      <c r="B703" s="23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</row>
    <row r="704" spans="1:39" ht="13.5" customHeight="1">
      <c r="A704" s="23"/>
      <c r="B704" s="23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</row>
    <row r="705" spans="1:39" ht="13.5" customHeight="1">
      <c r="A705" s="23"/>
      <c r="B705" s="23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</row>
    <row r="706" spans="1:39" ht="13.5" customHeight="1">
      <c r="A706" s="23"/>
      <c r="B706" s="23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</row>
    <row r="707" spans="1:39" ht="13.5" customHeight="1">
      <c r="A707" s="23"/>
      <c r="B707" s="23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</row>
    <row r="708" spans="1:39" ht="13.5" customHeight="1">
      <c r="A708" s="23"/>
      <c r="B708" s="23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</row>
    <row r="709" spans="1:39" ht="13.5" customHeight="1">
      <c r="A709" s="23"/>
      <c r="B709" s="23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</row>
    <row r="710" spans="1:39" ht="13.5" customHeight="1">
      <c r="A710" s="23"/>
      <c r="B710" s="23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</row>
    <row r="711" spans="1:39" ht="13.5" customHeight="1">
      <c r="A711" s="23"/>
      <c r="B711" s="23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</row>
    <row r="712" spans="1:39" ht="13.5" customHeight="1">
      <c r="A712" s="23"/>
      <c r="B712" s="23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</row>
    <row r="713" spans="1:39" ht="13.5" customHeight="1">
      <c r="A713" s="23"/>
      <c r="B713" s="23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</row>
    <row r="714" spans="1:39" ht="13.5" customHeight="1">
      <c r="A714" s="23"/>
      <c r="B714" s="23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</row>
    <row r="715" spans="1:39" ht="13.5" customHeight="1">
      <c r="A715" s="23"/>
      <c r="B715" s="23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</row>
    <row r="716" spans="1:39" ht="13.5" customHeight="1">
      <c r="A716" s="23"/>
      <c r="B716" s="23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</row>
    <row r="717" spans="1:39" ht="13.5" customHeight="1">
      <c r="A717" s="23"/>
      <c r="B717" s="23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</row>
    <row r="718" spans="1:39" ht="13.5" customHeight="1">
      <c r="A718" s="23"/>
      <c r="B718" s="23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</row>
    <row r="719" spans="1:39" ht="13.5" customHeight="1">
      <c r="A719" s="23"/>
      <c r="B719" s="23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</row>
    <row r="720" spans="1:39" ht="13.5" customHeight="1">
      <c r="A720" s="23"/>
      <c r="B720" s="23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</row>
    <row r="721" spans="1:39" ht="13.5" customHeight="1">
      <c r="A721" s="23"/>
      <c r="B721" s="23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</row>
    <row r="722" spans="1:39" ht="13.5" customHeight="1">
      <c r="A722" s="23"/>
      <c r="B722" s="23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</row>
    <row r="723" spans="1:39" ht="13.5" customHeight="1">
      <c r="A723" s="23"/>
      <c r="B723" s="23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</row>
    <row r="724" spans="1:39" ht="13.5" customHeight="1">
      <c r="A724" s="23"/>
      <c r="B724" s="23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</row>
    <row r="725" spans="1:39" ht="13.5" customHeight="1">
      <c r="A725" s="23"/>
      <c r="B725" s="23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</row>
    <row r="726" spans="1:39" ht="13.5" customHeight="1">
      <c r="A726" s="23"/>
      <c r="B726" s="23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</row>
    <row r="727" spans="1:39" ht="13.5" customHeight="1">
      <c r="A727" s="23"/>
      <c r="B727" s="23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</row>
    <row r="728" spans="1:39" ht="13.5" customHeight="1">
      <c r="A728" s="23"/>
      <c r="B728" s="23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</row>
    <row r="729" spans="1:39" ht="13.5" customHeight="1">
      <c r="A729" s="23"/>
      <c r="B729" s="23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</row>
    <row r="730" spans="1:39" ht="13.5" customHeight="1">
      <c r="A730" s="23"/>
      <c r="B730" s="23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</row>
    <row r="731" spans="1:39" ht="13.5" customHeight="1">
      <c r="A731" s="23"/>
      <c r="B731" s="23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</row>
    <row r="732" spans="1:39" ht="13.5" customHeight="1">
      <c r="A732" s="23"/>
      <c r="B732" s="23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</row>
    <row r="733" spans="1:39" ht="13.5" customHeight="1">
      <c r="A733" s="23"/>
      <c r="B733" s="23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</row>
    <row r="734" spans="1:39" ht="13.5" customHeight="1">
      <c r="A734" s="23"/>
      <c r="B734" s="23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</row>
    <row r="735" spans="1:39" ht="13.5" customHeight="1">
      <c r="A735" s="23"/>
      <c r="B735" s="23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</row>
    <row r="736" spans="1:39" ht="13.5" customHeight="1">
      <c r="A736" s="23"/>
      <c r="B736" s="23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</row>
    <row r="737" spans="1:39" ht="13.5" customHeight="1">
      <c r="A737" s="23"/>
      <c r="B737" s="23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</row>
    <row r="738" spans="1:39" ht="13.5" customHeight="1">
      <c r="A738" s="23"/>
      <c r="B738" s="23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</row>
    <row r="739" spans="1:39" ht="13.5" customHeight="1">
      <c r="A739" s="23"/>
      <c r="B739" s="23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</row>
    <row r="740" spans="1:39" ht="13.5" customHeight="1">
      <c r="A740" s="23"/>
      <c r="B740" s="23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</row>
    <row r="741" spans="1:39" ht="13.5" customHeight="1">
      <c r="A741" s="23"/>
      <c r="B741" s="23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</row>
    <row r="742" spans="1:39" ht="13.5" customHeight="1">
      <c r="A742" s="23"/>
      <c r="B742" s="23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</row>
    <row r="743" spans="1:39" ht="13.5" customHeight="1">
      <c r="A743" s="23"/>
      <c r="B743" s="23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</row>
    <row r="744" spans="1:39" ht="13.5" customHeight="1">
      <c r="A744" s="23"/>
      <c r="B744" s="23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</row>
    <row r="745" spans="1:39" ht="13.5" customHeight="1">
      <c r="A745" s="23"/>
      <c r="B745" s="23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</row>
    <row r="746" spans="1:39" ht="13.5" customHeight="1">
      <c r="A746" s="23"/>
      <c r="B746" s="23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</row>
    <row r="747" spans="1:39" ht="13.5" customHeight="1">
      <c r="A747" s="23"/>
      <c r="B747" s="23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</row>
    <row r="748" spans="1:39" ht="13.5" customHeight="1">
      <c r="A748" s="23"/>
      <c r="B748" s="23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</row>
    <row r="749" spans="1:39" ht="13.5" customHeight="1">
      <c r="A749" s="23"/>
      <c r="B749" s="23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</row>
    <row r="750" spans="1:39" ht="13.5" customHeight="1">
      <c r="A750" s="23"/>
      <c r="B750" s="23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</row>
    <row r="751" spans="1:39" ht="13.5" customHeight="1">
      <c r="A751" s="23"/>
      <c r="B751" s="23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</row>
    <row r="752" spans="1:39" ht="13.5" customHeight="1">
      <c r="A752" s="23"/>
      <c r="B752" s="23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</row>
    <row r="753" spans="1:39" ht="13.5" customHeight="1">
      <c r="A753" s="23"/>
      <c r="B753" s="23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</row>
    <row r="754" spans="1:39" ht="13.5" customHeight="1">
      <c r="A754" s="23"/>
      <c r="B754" s="23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</row>
    <row r="755" spans="1:39" ht="13.5" customHeight="1">
      <c r="A755" s="23"/>
      <c r="B755" s="23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</row>
    <row r="756" spans="1:39" ht="13.5" customHeight="1">
      <c r="A756" s="23"/>
      <c r="B756" s="23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</row>
    <row r="757" spans="1:39" ht="13.5" customHeight="1">
      <c r="A757" s="23"/>
      <c r="B757" s="23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</row>
    <row r="758" spans="1:39" ht="13.5" customHeight="1">
      <c r="A758" s="23"/>
      <c r="B758" s="23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</row>
    <row r="759" spans="1:39" ht="13.5" customHeight="1">
      <c r="A759" s="23"/>
      <c r="B759" s="23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</row>
    <row r="760" spans="1:39" ht="13.5" customHeight="1">
      <c r="A760" s="23"/>
      <c r="B760" s="23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</row>
    <row r="761" spans="1:39" ht="13.5" customHeight="1">
      <c r="A761" s="23"/>
      <c r="B761" s="23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</row>
    <row r="762" spans="1:39" ht="13.5" customHeight="1">
      <c r="A762" s="23"/>
      <c r="B762" s="23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</row>
    <row r="763" spans="1:39" ht="13.5" customHeight="1">
      <c r="A763" s="23"/>
      <c r="B763" s="23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</row>
    <row r="764" spans="1:39" ht="13.5" customHeight="1">
      <c r="A764" s="23"/>
      <c r="B764" s="23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</row>
    <row r="765" spans="1:39" ht="13.5" customHeight="1">
      <c r="A765" s="23"/>
      <c r="B765" s="23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</row>
    <row r="766" spans="1:39" ht="13.5" customHeight="1">
      <c r="A766" s="23"/>
      <c r="B766" s="23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</row>
    <row r="767" spans="1:39" ht="13.5" customHeight="1">
      <c r="A767" s="23"/>
      <c r="B767" s="23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</row>
    <row r="768" spans="1:39" ht="13.5" customHeight="1">
      <c r="A768" s="23"/>
      <c r="B768" s="23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</row>
    <row r="769" spans="1:39" ht="13.5" customHeight="1">
      <c r="A769" s="23"/>
      <c r="B769" s="23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</row>
    <row r="770" spans="1:39" ht="13.5" customHeight="1">
      <c r="A770" s="23"/>
      <c r="B770" s="23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</row>
    <row r="771" spans="1:39" ht="13.5" customHeight="1">
      <c r="A771" s="23"/>
      <c r="B771" s="23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</row>
    <row r="772" spans="1:39" ht="13.5" customHeight="1">
      <c r="A772" s="23"/>
      <c r="B772" s="23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</row>
    <row r="773" spans="1:39" ht="13.5" customHeight="1">
      <c r="A773" s="23"/>
      <c r="B773" s="23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</row>
    <row r="774" spans="1:39" ht="13.5" customHeight="1">
      <c r="A774" s="23"/>
      <c r="B774" s="23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</row>
    <row r="775" spans="1:39" ht="13.5" customHeight="1">
      <c r="A775" s="23"/>
      <c r="B775" s="23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</row>
    <row r="776" spans="1:39" ht="13.5" customHeight="1">
      <c r="A776" s="23"/>
      <c r="B776" s="23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</row>
    <row r="777" spans="1:39" ht="13.5" customHeight="1">
      <c r="A777" s="23"/>
      <c r="B777" s="23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</row>
    <row r="778" spans="1:39" ht="13.5" customHeight="1">
      <c r="A778" s="23"/>
      <c r="B778" s="23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</row>
    <row r="779" spans="1:39" ht="13.5" customHeight="1">
      <c r="A779" s="23"/>
      <c r="B779" s="23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</row>
    <row r="780" spans="1:39" ht="13.5" customHeight="1">
      <c r="A780" s="23"/>
      <c r="B780" s="23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</row>
    <row r="781" spans="1:39" ht="13.5" customHeight="1">
      <c r="A781" s="23"/>
      <c r="B781" s="23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</row>
    <row r="782" spans="1:39" ht="13.5" customHeight="1">
      <c r="A782" s="23"/>
      <c r="B782" s="23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</row>
    <row r="783" spans="1:39" ht="13.5" customHeight="1">
      <c r="A783" s="23"/>
      <c r="B783" s="23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</row>
    <row r="784" spans="1:39" ht="13.5" customHeight="1">
      <c r="A784" s="23"/>
      <c r="B784" s="23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</row>
    <row r="785" spans="1:39" ht="13.5" customHeight="1">
      <c r="A785" s="23"/>
      <c r="B785" s="23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</row>
    <row r="786" spans="1:39" ht="13.5" customHeight="1">
      <c r="A786" s="23"/>
      <c r="B786" s="23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</row>
    <row r="787" spans="1:39" ht="13.5" customHeight="1">
      <c r="A787" s="23"/>
      <c r="B787" s="23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</row>
    <row r="788" spans="1:39" ht="13.5" customHeight="1">
      <c r="A788" s="23"/>
      <c r="B788" s="23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</row>
    <row r="789" spans="1:39" ht="13.5" customHeight="1">
      <c r="A789" s="23"/>
      <c r="B789" s="23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</row>
    <row r="790" spans="1:39" ht="13.5" customHeight="1">
      <c r="A790" s="23"/>
      <c r="B790" s="23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</row>
    <row r="791" spans="1:39" ht="13.5" customHeight="1">
      <c r="A791" s="23"/>
      <c r="B791" s="23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</row>
    <row r="792" spans="1:39" ht="13.5" customHeight="1">
      <c r="A792" s="23"/>
      <c r="B792" s="23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</row>
    <row r="793" spans="1:39" ht="13.5" customHeight="1">
      <c r="A793" s="23"/>
      <c r="B793" s="23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</row>
    <row r="794" spans="1:39" ht="13.5" customHeight="1">
      <c r="A794" s="23"/>
      <c r="B794" s="23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</row>
    <row r="795" spans="1:39" ht="13.5" customHeight="1">
      <c r="A795" s="23"/>
      <c r="B795" s="23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</row>
    <row r="796" spans="1:39" ht="13.5" customHeight="1">
      <c r="A796" s="23"/>
      <c r="B796" s="23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</row>
    <row r="797" spans="1:39" ht="13.5" customHeight="1">
      <c r="A797" s="23"/>
      <c r="B797" s="23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</row>
    <row r="798" spans="1:39" ht="13.5" customHeight="1">
      <c r="A798" s="23"/>
      <c r="B798" s="23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</row>
    <row r="799" spans="1:39" ht="13.5" customHeight="1">
      <c r="A799" s="23"/>
      <c r="B799" s="23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</row>
    <row r="800" spans="1:39" ht="13.5" customHeight="1">
      <c r="A800" s="23"/>
      <c r="B800" s="23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</row>
    <row r="801" spans="1:39" ht="13.5" customHeight="1">
      <c r="A801" s="23"/>
      <c r="B801" s="23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</row>
    <row r="802" spans="1:39" ht="13.5" customHeight="1">
      <c r="A802" s="23"/>
      <c r="B802" s="23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</row>
    <row r="803" spans="1:39" ht="13.5" customHeight="1">
      <c r="A803" s="23"/>
      <c r="B803" s="23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</row>
    <row r="804" spans="1:39" ht="13.5" customHeight="1">
      <c r="A804" s="23"/>
      <c r="B804" s="23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</row>
    <row r="805" spans="1:39" ht="13.5" customHeight="1">
      <c r="A805" s="23"/>
      <c r="B805" s="23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</row>
    <row r="806" spans="1:39" ht="13.5" customHeight="1">
      <c r="A806" s="23"/>
      <c r="B806" s="23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</row>
    <row r="807" spans="1:39" ht="13.5" customHeight="1">
      <c r="A807" s="23"/>
      <c r="B807" s="23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</row>
    <row r="808" spans="1:39" ht="13.5" customHeight="1">
      <c r="A808" s="23"/>
      <c r="B808" s="23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</row>
    <row r="809" spans="1:39" ht="13.5" customHeight="1">
      <c r="A809" s="23"/>
      <c r="B809" s="23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</row>
    <row r="810" spans="1:39" ht="13.5" customHeight="1">
      <c r="A810" s="23"/>
      <c r="B810" s="23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</row>
    <row r="811" spans="1:39" ht="13.5" customHeight="1">
      <c r="A811" s="23"/>
      <c r="B811" s="23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</row>
    <row r="812" spans="1:39" ht="13.5" customHeight="1">
      <c r="A812" s="23"/>
      <c r="B812" s="23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</row>
    <row r="813" spans="1:39" ht="13.5" customHeight="1">
      <c r="A813" s="23"/>
      <c r="B813" s="23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</row>
    <row r="814" spans="1:39" ht="13.5" customHeight="1">
      <c r="A814" s="23"/>
      <c r="B814" s="23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</row>
    <row r="815" spans="1:39" ht="13.5" customHeight="1">
      <c r="A815" s="23"/>
      <c r="B815" s="23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</row>
    <row r="816" spans="1:39" ht="13.5" customHeight="1">
      <c r="A816" s="23"/>
      <c r="B816" s="23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</row>
    <row r="817" spans="1:39" ht="13.5" customHeight="1">
      <c r="A817" s="23"/>
      <c r="B817" s="23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</row>
    <row r="818" spans="1:39" ht="13.5" customHeight="1">
      <c r="A818" s="23"/>
      <c r="B818" s="23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</row>
    <row r="819" spans="1:39" ht="13.5" customHeight="1">
      <c r="A819" s="23"/>
      <c r="B819" s="23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</row>
    <row r="820" spans="1:39" ht="13.5" customHeight="1">
      <c r="A820" s="23"/>
      <c r="B820" s="23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</row>
    <row r="821" spans="1:39" ht="13.5" customHeight="1">
      <c r="A821" s="23"/>
      <c r="B821" s="23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</row>
    <row r="822" spans="1:39" ht="13.5" customHeight="1">
      <c r="A822" s="23"/>
      <c r="B822" s="23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</row>
    <row r="823" spans="1:39" ht="13.5" customHeight="1">
      <c r="A823" s="23"/>
      <c r="B823" s="23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</row>
    <row r="824" spans="1:39" ht="13.5" customHeight="1">
      <c r="A824" s="23"/>
      <c r="B824" s="23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</row>
    <row r="825" spans="1:39" ht="13.5" customHeight="1">
      <c r="A825" s="23"/>
      <c r="B825" s="23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</row>
    <row r="826" spans="1:39" ht="13.5" customHeight="1">
      <c r="A826" s="23"/>
      <c r="B826" s="23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</row>
    <row r="827" spans="1:39" ht="13.5" customHeight="1">
      <c r="A827" s="23"/>
      <c r="B827" s="23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</row>
    <row r="828" spans="1:39" ht="13.5" customHeight="1">
      <c r="A828" s="23"/>
      <c r="B828" s="23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</row>
    <row r="829" spans="1:39" ht="13.5" customHeight="1">
      <c r="A829" s="23"/>
      <c r="B829" s="23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</row>
    <row r="830" spans="1:39" ht="13.5" customHeight="1">
      <c r="A830" s="23"/>
      <c r="B830" s="23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</row>
    <row r="831" spans="1:39" ht="13.5" customHeight="1">
      <c r="A831" s="23"/>
      <c r="B831" s="23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</row>
    <row r="832" spans="1:39" ht="13.5" customHeight="1">
      <c r="A832" s="23"/>
      <c r="B832" s="23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</row>
    <row r="833" spans="1:39" ht="13.5" customHeight="1">
      <c r="A833" s="23"/>
      <c r="B833" s="23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</row>
    <row r="834" spans="1:39" ht="13.5" customHeight="1">
      <c r="A834" s="23"/>
      <c r="B834" s="23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</row>
    <row r="835" spans="1:39" ht="13.5" customHeight="1">
      <c r="A835" s="23"/>
      <c r="B835" s="23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</row>
    <row r="836" spans="1:39" ht="13.5" customHeight="1">
      <c r="A836" s="23"/>
      <c r="B836" s="23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</row>
    <row r="837" spans="1:39" ht="13.5" customHeight="1">
      <c r="A837" s="23"/>
      <c r="B837" s="23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</row>
    <row r="838" spans="1:39" ht="13.5" customHeight="1">
      <c r="A838" s="23"/>
      <c r="B838" s="23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</row>
    <row r="839" spans="1:39" ht="13.5" customHeight="1">
      <c r="A839" s="23"/>
      <c r="B839" s="23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</row>
    <row r="840" spans="1:39" ht="13.5" customHeight="1">
      <c r="A840" s="23"/>
      <c r="B840" s="23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</row>
    <row r="841" spans="1:39" ht="13.5" customHeight="1">
      <c r="A841" s="23"/>
      <c r="B841" s="23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</row>
    <row r="842" spans="1:39" ht="13.5" customHeight="1">
      <c r="A842" s="23"/>
      <c r="B842" s="23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</row>
    <row r="843" spans="1:39" ht="13.5" customHeight="1">
      <c r="A843" s="23"/>
      <c r="B843" s="23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</row>
    <row r="844" spans="1:39" ht="13.5" customHeight="1">
      <c r="A844" s="23"/>
      <c r="B844" s="23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</row>
    <row r="845" spans="1:39" ht="13.5" customHeight="1">
      <c r="A845" s="23"/>
      <c r="B845" s="23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</row>
    <row r="846" spans="1:39" ht="13.5" customHeight="1">
      <c r="A846" s="23"/>
      <c r="B846" s="23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</row>
    <row r="847" spans="1:39" ht="13.5" customHeight="1">
      <c r="A847" s="23"/>
      <c r="B847" s="23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</row>
    <row r="848" spans="1:39" ht="13.5" customHeight="1">
      <c r="A848" s="23"/>
      <c r="B848" s="23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</row>
    <row r="849" spans="1:39" ht="13.5" customHeight="1">
      <c r="A849" s="23"/>
      <c r="B849" s="23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</row>
    <row r="850" spans="1:39" ht="13.5" customHeight="1">
      <c r="A850" s="23"/>
      <c r="B850" s="23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</row>
    <row r="851" spans="1:39" ht="13.5" customHeight="1">
      <c r="A851" s="23"/>
      <c r="B851" s="23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</row>
    <row r="852" spans="1:39" ht="13.5" customHeight="1">
      <c r="A852" s="23"/>
      <c r="B852" s="23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</row>
    <row r="853" spans="1:39" ht="13.5" customHeight="1">
      <c r="A853" s="23"/>
      <c r="B853" s="23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</row>
    <row r="854" spans="1:39" ht="13.5" customHeight="1">
      <c r="A854" s="23"/>
      <c r="B854" s="23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</row>
    <row r="855" spans="1:39" ht="13.5" customHeight="1">
      <c r="A855" s="23"/>
      <c r="B855" s="23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</row>
    <row r="856" spans="1:39" ht="13.5" customHeight="1">
      <c r="A856" s="23"/>
      <c r="B856" s="23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</row>
    <row r="857" spans="1:39" ht="13.5" customHeight="1">
      <c r="A857" s="23"/>
      <c r="B857" s="23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</row>
    <row r="858" spans="1:39" ht="13.5" customHeight="1">
      <c r="A858" s="23"/>
      <c r="B858" s="23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</row>
    <row r="859" spans="1:39" ht="13.5" customHeight="1">
      <c r="A859" s="23"/>
      <c r="B859" s="23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</row>
    <row r="860" spans="1:39" ht="13.5" customHeight="1">
      <c r="A860" s="23"/>
      <c r="B860" s="23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</row>
    <row r="861" spans="1:39" ht="13.5" customHeight="1">
      <c r="A861" s="23"/>
      <c r="B861" s="23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</row>
    <row r="862" spans="1:39" ht="13.5" customHeight="1">
      <c r="A862" s="23"/>
      <c r="B862" s="23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</row>
    <row r="863" spans="1:39" ht="13.5" customHeight="1">
      <c r="A863" s="23"/>
      <c r="B863" s="23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</row>
    <row r="864" spans="1:39" ht="13.5" customHeight="1">
      <c r="A864" s="23"/>
      <c r="B864" s="23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</row>
    <row r="865" spans="1:39" ht="13.5" customHeight="1">
      <c r="A865" s="23"/>
      <c r="B865" s="23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</row>
    <row r="866" spans="1:39" ht="13.5" customHeight="1">
      <c r="A866" s="23"/>
      <c r="B866" s="23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</row>
    <row r="867" spans="1:39" ht="13.5" customHeight="1">
      <c r="A867" s="23"/>
      <c r="B867" s="23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</row>
    <row r="868" spans="1:39" ht="13.5" customHeight="1">
      <c r="A868" s="23"/>
      <c r="B868" s="23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</row>
    <row r="869" spans="1:39" ht="13.5" customHeight="1">
      <c r="A869" s="23"/>
      <c r="B869" s="23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</row>
    <row r="870" spans="1:39" ht="13.5" customHeight="1">
      <c r="A870" s="23"/>
      <c r="B870" s="23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</row>
    <row r="871" spans="1:39" ht="13.5" customHeight="1">
      <c r="A871" s="23"/>
      <c r="B871" s="23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</row>
    <row r="872" spans="1:39" ht="13.5" customHeight="1">
      <c r="A872" s="23"/>
      <c r="B872" s="23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</row>
    <row r="873" spans="1:39" ht="13.5" customHeight="1">
      <c r="A873" s="23"/>
      <c r="B873" s="23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</row>
    <row r="874" spans="1:39" ht="13.5" customHeight="1">
      <c r="A874" s="23"/>
      <c r="B874" s="23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</row>
    <row r="875" spans="1:39" ht="13.5" customHeight="1">
      <c r="A875" s="23"/>
      <c r="B875" s="23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</row>
    <row r="876" spans="1:39" ht="13.5" customHeight="1">
      <c r="A876" s="23"/>
      <c r="B876" s="23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</row>
    <row r="877" spans="1:39" ht="13.5" customHeight="1">
      <c r="A877" s="23"/>
      <c r="B877" s="23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</row>
    <row r="878" spans="1:39" ht="13.5" customHeight="1">
      <c r="A878" s="23"/>
      <c r="B878" s="23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</row>
    <row r="879" spans="1:39" ht="13.5" customHeight="1">
      <c r="A879" s="23"/>
      <c r="B879" s="23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</row>
    <row r="880" spans="1:39" ht="13.5" customHeight="1">
      <c r="A880" s="23"/>
      <c r="B880" s="23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</row>
    <row r="881" spans="1:39" ht="13.5" customHeight="1">
      <c r="A881" s="23"/>
      <c r="B881" s="23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</row>
    <row r="882" spans="1:39" ht="13.5" customHeight="1">
      <c r="A882" s="23"/>
      <c r="B882" s="23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</row>
    <row r="883" spans="1:39" ht="13.5" customHeight="1">
      <c r="A883" s="23"/>
      <c r="B883" s="23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</row>
    <row r="884" spans="1:39" ht="13.5" customHeight="1">
      <c r="A884" s="23"/>
      <c r="B884" s="23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</row>
    <row r="885" spans="1:39" ht="13.5" customHeight="1">
      <c r="A885" s="23"/>
      <c r="B885" s="23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</row>
    <row r="886" spans="1:39" ht="13.5" customHeight="1">
      <c r="A886" s="23"/>
      <c r="B886" s="23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</row>
    <row r="887" spans="1:39" ht="13.5" customHeight="1">
      <c r="A887" s="23"/>
      <c r="B887" s="23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</row>
    <row r="888" spans="1:39" ht="13.5" customHeight="1">
      <c r="A888" s="23"/>
      <c r="B888" s="23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</row>
    <row r="889" spans="1:39" ht="13.5" customHeight="1">
      <c r="A889" s="23"/>
      <c r="B889" s="23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</row>
    <row r="890" spans="1:39" ht="13.5" customHeight="1">
      <c r="A890" s="23"/>
      <c r="B890" s="23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</row>
    <row r="891" spans="1:39" ht="13.5" customHeight="1">
      <c r="A891" s="23"/>
      <c r="B891" s="23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</row>
    <row r="892" spans="1:39" ht="13.5" customHeight="1">
      <c r="A892" s="23"/>
      <c r="B892" s="23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</row>
    <row r="893" spans="1:39" ht="13.5" customHeight="1">
      <c r="A893" s="23"/>
      <c r="B893" s="23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</row>
    <row r="894" spans="1:39" ht="13.5" customHeight="1">
      <c r="A894" s="23"/>
      <c r="B894" s="23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</row>
    <row r="895" spans="1:39" ht="13.5" customHeight="1">
      <c r="A895" s="23"/>
      <c r="B895" s="23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</row>
    <row r="896" spans="1:39" ht="13.5" customHeight="1">
      <c r="A896" s="23"/>
      <c r="B896" s="23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</row>
    <row r="897" spans="1:39" ht="13.5" customHeight="1">
      <c r="A897" s="23"/>
      <c r="B897" s="23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</row>
    <row r="898" spans="1:39" ht="13.5" customHeight="1">
      <c r="A898" s="23"/>
      <c r="B898" s="23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</row>
    <row r="899" spans="1:39" ht="13.5" customHeight="1">
      <c r="A899" s="23"/>
      <c r="B899" s="23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</row>
    <row r="900" spans="1:39" ht="13.5" customHeight="1">
      <c r="A900" s="23"/>
      <c r="B900" s="23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</row>
    <row r="901" spans="1:39" ht="13.5" customHeight="1">
      <c r="A901" s="23"/>
      <c r="B901" s="23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</row>
    <row r="902" spans="1:39" ht="13.5" customHeight="1">
      <c r="A902" s="23"/>
      <c r="B902" s="23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</row>
    <row r="903" spans="1:39" ht="13.5" customHeight="1">
      <c r="A903" s="23"/>
      <c r="B903" s="23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</row>
    <row r="904" spans="1:39" ht="13.5" customHeight="1">
      <c r="A904" s="23"/>
      <c r="B904" s="23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</row>
    <row r="905" spans="1:39" ht="13.5" customHeight="1">
      <c r="A905" s="23"/>
      <c r="B905" s="23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</row>
    <row r="906" spans="1:39" ht="13.5" customHeight="1">
      <c r="A906" s="23"/>
      <c r="B906" s="23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</row>
    <row r="907" spans="1:39" ht="13.5" customHeight="1">
      <c r="A907" s="23"/>
      <c r="B907" s="23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</row>
    <row r="908" spans="1:39" ht="13.5" customHeight="1">
      <c r="A908" s="23"/>
      <c r="B908" s="23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</row>
    <row r="909" spans="1:39" ht="13.5" customHeight="1">
      <c r="A909" s="23"/>
      <c r="B909" s="23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</row>
    <row r="910" spans="1:39" ht="13.5" customHeight="1">
      <c r="A910" s="23"/>
      <c r="B910" s="23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</row>
    <row r="911" spans="1:39" ht="13.5" customHeight="1">
      <c r="A911" s="23"/>
      <c r="B911" s="23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</row>
    <row r="912" spans="1:39" ht="13.5" customHeight="1">
      <c r="A912" s="23"/>
      <c r="B912" s="23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</row>
    <row r="913" spans="1:39" ht="13.5" customHeight="1">
      <c r="A913" s="23"/>
      <c r="B913" s="23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</row>
    <row r="914" spans="1:39" ht="13.5" customHeight="1">
      <c r="A914" s="23"/>
      <c r="B914" s="23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</row>
    <row r="915" spans="1:39" ht="13.5" customHeight="1">
      <c r="A915" s="23"/>
      <c r="B915" s="23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</row>
    <row r="916" spans="1:39" ht="13.5" customHeight="1">
      <c r="A916" s="23"/>
      <c r="B916" s="23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</row>
    <row r="917" spans="1:39" ht="13.5" customHeight="1">
      <c r="A917" s="23"/>
      <c r="B917" s="23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</row>
    <row r="918" spans="1:39" ht="13.5" customHeight="1">
      <c r="A918" s="23"/>
      <c r="B918" s="23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</row>
    <row r="919" spans="1:39" ht="13.5" customHeight="1">
      <c r="A919" s="23"/>
      <c r="B919" s="23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</row>
    <row r="920" spans="1:39" ht="13.5" customHeight="1">
      <c r="A920" s="23"/>
      <c r="B920" s="23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</row>
    <row r="921" spans="1:39" ht="13.5" customHeight="1">
      <c r="A921" s="23"/>
      <c r="B921" s="23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</row>
    <row r="922" spans="1:39" ht="13.5" customHeight="1">
      <c r="A922" s="23"/>
      <c r="B922" s="23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</row>
    <row r="923" spans="1:39" ht="13.5" customHeight="1">
      <c r="A923" s="23"/>
      <c r="B923" s="23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</row>
    <row r="924" spans="1:39" ht="13.5" customHeight="1">
      <c r="A924" s="23"/>
      <c r="B924" s="23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</row>
    <row r="925" spans="1:39" ht="13.5" customHeight="1">
      <c r="A925" s="23"/>
      <c r="B925" s="23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</row>
    <row r="926" spans="1:39" ht="13.5" customHeight="1">
      <c r="A926" s="23"/>
      <c r="B926" s="23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</row>
    <row r="927" spans="1:39" ht="13.5" customHeight="1">
      <c r="A927" s="23"/>
      <c r="B927" s="23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</row>
    <row r="928" spans="1:39" ht="13.5" customHeight="1">
      <c r="A928" s="23"/>
      <c r="B928" s="23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</row>
    <row r="929" spans="1:39" ht="13.5" customHeight="1">
      <c r="A929" s="23"/>
      <c r="B929" s="23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</row>
    <row r="930" spans="1:39" ht="13.5" customHeight="1">
      <c r="A930" s="23"/>
      <c r="B930" s="23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</row>
    <row r="931" spans="1:39" ht="13.5" customHeight="1">
      <c r="A931" s="23"/>
      <c r="B931" s="23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</row>
    <row r="932" spans="1:39" ht="13.5" customHeight="1">
      <c r="A932" s="23"/>
      <c r="B932" s="23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</row>
    <row r="933" spans="1:39" ht="13.5" customHeight="1">
      <c r="A933" s="23"/>
      <c r="B933" s="23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</row>
    <row r="934" spans="1:39" ht="13.5" customHeight="1">
      <c r="A934" s="23"/>
      <c r="B934" s="23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</row>
    <row r="935" spans="1:39" ht="13.5" customHeight="1">
      <c r="A935" s="23"/>
      <c r="B935" s="23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</row>
    <row r="936" spans="1:39" ht="13.5" customHeight="1">
      <c r="A936" s="23"/>
      <c r="B936" s="23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</row>
    <row r="937" spans="1:39" ht="13.5" customHeight="1">
      <c r="A937" s="23"/>
      <c r="B937" s="23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</row>
    <row r="938" spans="1:39" ht="13.5" customHeight="1">
      <c r="A938" s="23"/>
      <c r="B938" s="23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</row>
    <row r="939" spans="1:39" ht="13.5" customHeight="1">
      <c r="A939" s="23"/>
      <c r="B939" s="23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</row>
    <row r="940" spans="1:39" ht="13.5" customHeight="1">
      <c r="A940" s="23"/>
      <c r="B940" s="23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</row>
    <row r="941" spans="1:39" ht="13.5" customHeight="1">
      <c r="A941" s="23"/>
      <c r="B941" s="23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</row>
    <row r="942" spans="1:39" ht="13.5" customHeight="1">
      <c r="A942" s="23"/>
      <c r="B942" s="23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</row>
    <row r="943" spans="1:39" ht="13.5" customHeight="1">
      <c r="A943" s="23"/>
      <c r="B943" s="23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</row>
    <row r="944" spans="1:39" ht="13.5" customHeight="1">
      <c r="A944" s="23"/>
      <c r="B944" s="23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</row>
    <row r="945" spans="1:39" ht="13.5" customHeight="1">
      <c r="A945" s="23"/>
      <c r="B945" s="23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</row>
    <row r="946" spans="1:39" ht="13.5" customHeight="1">
      <c r="A946" s="23"/>
      <c r="B946" s="23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</row>
    <row r="947" spans="1:39" ht="13.5" customHeight="1">
      <c r="A947" s="23"/>
      <c r="B947" s="23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</row>
    <row r="948" spans="1:39" ht="13.5" customHeight="1">
      <c r="A948" s="23"/>
      <c r="B948" s="23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</row>
    <row r="949" spans="1:39" ht="13.5" customHeight="1">
      <c r="A949" s="23"/>
      <c r="B949" s="23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</row>
    <row r="950" spans="1:39" ht="13.5" customHeight="1">
      <c r="A950" s="23"/>
      <c r="B950" s="23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</row>
    <row r="951" spans="1:39" ht="13.5" customHeight="1">
      <c r="A951" s="23"/>
      <c r="B951" s="23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</row>
    <row r="952" spans="1:39" ht="13.5" customHeight="1">
      <c r="A952" s="23"/>
      <c r="B952" s="23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</row>
    <row r="953" spans="1:39" ht="13.5" customHeight="1">
      <c r="A953" s="23"/>
      <c r="B953" s="23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</row>
    <row r="954" spans="1:39" ht="13.5" customHeight="1">
      <c r="A954" s="23"/>
      <c r="B954" s="23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</row>
    <row r="955" spans="1:39" ht="13.5" customHeight="1">
      <c r="A955" s="23"/>
      <c r="B955" s="23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</row>
    <row r="956" spans="1:39" ht="13.5" customHeight="1">
      <c r="A956" s="23"/>
      <c r="B956" s="23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</row>
    <row r="957" spans="1:39" ht="13.5" customHeight="1">
      <c r="A957" s="23"/>
      <c r="B957" s="23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</row>
    <row r="958" spans="1:39" ht="13.5" customHeight="1">
      <c r="A958" s="23"/>
      <c r="B958" s="23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</row>
    <row r="959" spans="1:39" ht="13.5" customHeight="1">
      <c r="A959" s="23"/>
      <c r="B959" s="23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</row>
    <row r="960" spans="1:39" ht="13.5" customHeight="1">
      <c r="A960" s="23"/>
      <c r="B960" s="23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</row>
    <row r="961" spans="1:39" ht="13.5" customHeight="1">
      <c r="A961" s="23"/>
      <c r="B961" s="23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</row>
    <row r="962" spans="1:39" ht="13.5" customHeight="1">
      <c r="A962" s="23"/>
      <c r="B962" s="23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</row>
    <row r="963" spans="1:39" ht="13.5" customHeight="1">
      <c r="A963" s="23"/>
      <c r="B963" s="23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</row>
    <row r="964" spans="1:39" ht="13.5" customHeight="1">
      <c r="A964" s="23"/>
      <c r="B964" s="23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</row>
    <row r="965" spans="1:39" ht="13.5" customHeight="1">
      <c r="A965" s="23"/>
      <c r="B965" s="23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</row>
    <row r="966" spans="1:39" ht="13.5" customHeight="1">
      <c r="A966" s="23"/>
      <c r="B966" s="23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</row>
    <row r="967" spans="1:39" ht="13.5" customHeight="1">
      <c r="A967" s="23"/>
      <c r="B967" s="23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</row>
    <row r="968" spans="1:39" ht="13.5" customHeight="1">
      <c r="A968" s="23"/>
      <c r="B968" s="23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</row>
    <row r="969" spans="1:39" ht="13.5" customHeight="1">
      <c r="A969" s="23"/>
      <c r="B969" s="23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</row>
    <row r="970" spans="1:39" ht="13.5" customHeight="1">
      <c r="A970" s="23"/>
      <c r="B970" s="23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</row>
    <row r="971" spans="1:39" ht="13.5" customHeight="1">
      <c r="A971" s="23"/>
      <c r="B971" s="23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</row>
    <row r="972" spans="1:39" ht="13.5" customHeight="1">
      <c r="A972" s="23"/>
      <c r="B972" s="23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</row>
    <row r="973" spans="1:39" ht="13.5" customHeight="1">
      <c r="A973" s="23"/>
      <c r="B973" s="23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</row>
    <row r="974" spans="1:39" ht="13.5" customHeight="1">
      <c r="A974" s="23"/>
      <c r="B974" s="23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</row>
    <row r="975" spans="1:39" ht="13.5" customHeight="1">
      <c r="A975" s="23"/>
      <c r="B975" s="23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</row>
    <row r="976" spans="1:39" ht="13.5" customHeight="1">
      <c r="A976" s="23"/>
      <c r="B976" s="23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</row>
    <row r="977" spans="1:39" ht="13.5" customHeight="1">
      <c r="A977" s="23"/>
      <c r="B977" s="23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</row>
    <row r="978" spans="1:39" ht="13.5" customHeight="1">
      <c r="A978" s="23"/>
      <c r="B978" s="23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</row>
    <row r="979" spans="1:39" ht="13.5" customHeight="1">
      <c r="A979" s="23"/>
      <c r="B979" s="23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</row>
    <row r="980" spans="1:39" ht="13.5" customHeight="1">
      <c r="A980" s="23"/>
      <c r="B980" s="23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</row>
    <row r="981" spans="1:39" ht="13.5" customHeight="1">
      <c r="A981" s="23"/>
      <c r="B981" s="23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</row>
    <row r="982" spans="1:39" ht="13.5" customHeight="1">
      <c r="A982" s="23"/>
      <c r="B982" s="23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</row>
    <row r="983" spans="1:39" ht="13.5" customHeight="1">
      <c r="A983" s="23"/>
      <c r="B983" s="23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</row>
    <row r="984" spans="1:39" ht="13.5" customHeight="1">
      <c r="A984" s="23"/>
      <c r="B984" s="23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</row>
    <row r="985" spans="1:39" ht="13.5" customHeight="1">
      <c r="A985" s="23"/>
      <c r="B985" s="23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</row>
    <row r="986" spans="1:39" ht="13.5" customHeight="1">
      <c r="A986" s="23"/>
      <c r="B986" s="23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</row>
    <row r="987" spans="1:39" ht="13.5" customHeight="1">
      <c r="A987" s="23"/>
      <c r="B987" s="23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</row>
    <row r="988" spans="1:39" ht="13.5" customHeight="1">
      <c r="A988" s="23"/>
      <c r="B988" s="23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</row>
    <row r="989" spans="1:39" ht="13.5" customHeight="1">
      <c r="A989" s="23"/>
      <c r="B989" s="23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</row>
    <row r="990" spans="1:39" ht="13.5" customHeight="1">
      <c r="A990" s="23"/>
      <c r="B990" s="23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</row>
    <row r="991" spans="1:39" ht="13.5" customHeight="1">
      <c r="A991" s="23"/>
      <c r="B991" s="23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</row>
    <row r="992" spans="1:39" ht="13.5" customHeight="1">
      <c r="A992" s="23"/>
      <c r="B992" s="23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</row>
    <row r="993" spans="1:39" ht="13.5" customHeight="1">
      <c r="A993" s="23"/>
      <c r="B993" s="23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</row>
    <row r="994" spans="1:39" ht="13.5" customHeight="1">
      <c r="A994" s="23"/>
      <c r="B994" s="23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</row>
    <row r="995" spans="1:39" ht="13.5" customHeight="1">
      <c r="A995" s="23"/>
      <c r="B995" s="23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</row>
    <row r="996" spans="1:39" ht="13.5" customHeight="1">
      <c r="A996" s="23"/>
      <c r="B996" s="23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</row>
    <row r="997" spans="1:39" ht="13.5" customHeight="1">
      <c r="A997" s="23"/>
      <c r="B997" s="23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</row>
    <row r="998" spans="1:39" ht="13.5" customHeight="1">
      <c r="A998" s="23"/>
      <c r="B998" s="23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</row>
    <row r="999" spans="1:39" ht="13.5" customHeight="1">
      <c r="A999" s="23"/>
      <c r="B999" s="23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</row>
    <row r="1000" spans="1:39" ht="13.5" customHeight="1">
      <c r="A1000" s="23"/>
      <c r="B1000" s="23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</row>
  </sheetData>
  <phoneticPr fontId="12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6.875" customWidth="1"/>
    <col min="15" max="15" width="8.25" customWidth="1"/>
    <col min="16" max="18" width="7.375" customWidth="1"/>
    <col min="19" max="23" width="9" customWidth="1"/>
    <col min="24" max="26" width="8" customWidth="1"/>
  </cols>
  <sheetData>
    <row r="1" spans="1:26" ht="19.5" customHeight="1">
      <c r="A1" s="23"/>
      <c r="B1" s="23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222</v>
      </c>
      <c r="C2" s="199" t="s">
        <v>223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 t="s">
        <v>196</v>
      </c>
      <c r="Q3" s="98"/>
      <c r="R3" s="98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06" t="s">
        <v>210</v>
      </c>
      <c r="P4" s="203" t="s">
        <v>211</v>
      </c>
      <c r="Q4" s="204" t="s">
        <v>212</v>
      </c>
      <c r="R4" s="207" t="s">
        <v>213</v>
      </c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08" t="s">
        <v>2</v>
      </c>
      <c r="C5" s="209">
        <v>151.49971829551279</v>
      </c>
      <c r="D5" s="210">
        <v>71.212347887534662</v>
      </c>
      <c r="E5" s="210">
        <v>61.029606027521098</v>
      </c>
      <c r="F5" s="210">
        <v>172.97928755821098</v>
      </c>
      <c r="G5" s="210">
        <v>91.517352678102498</v>
      </c>
      <c r="H5" s="210">
        <v>269.36041940546033</v>
      </c>
      <c r="I5" s="210">
        <v>24.783628672105529</v>
      </c>
      <c r="J5" s="210">
        <v>97.998147434897618</v>
      </c>
      <c r="K5" s="210">
        <v>123.54890358067095</v>
      </c>
      <c r="L5" s="210">
        <v>73.061729888368632</v>
      </c>
      <c r="M5" s="210">
        <v>64.114031429944717</v>
      </c>
      <c r="N5" s="211">
        <v>83.295401373190018</v>
      </c>
      <c r="O5" s="212">
        <f t="shared" ref="O5:O16" si="0">SUM(C5:N5)</f>
        <v>1284.4005742315201</v>
      </c>
      <c r="P5" s="212">
        <f t="shared" ref="P5:P16" si="1">MAX(C5:N5)</f>
        <v>269.36041940546033</v>
      </c>
      <c r="Q5" s="212">
        <f t="shared" ref="Q5:Q16" si="2">MIN(C5:N5)</f>
        <v>24.783628672105529</v>
      </c>
      <c r="R5" s="213">
        <f>AVERAGE(C5:N5)</f>
        <v>107.03338118596001</v>
      </c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09">
        <v>76.106945819776485</v>
      </c>
      <c r="D6" s="210">
        <v>182.91130287169332</v>
      </c>
      <c r="E6" s="210">
        <v>112.32140331022777</v>
      </c>
      <c r="F6" s="215">
        <v>91.243457348988542</v>
      </c>
      <c r="G6" s="215">
        <v>46.116848210496535</v>
      </c>
      <c r="H6" s="210">
        <v>304.71070872825004</v>
      </c>
      <c r="I6" s="210">
        <v>135.94567831376432</v>
      </c>
      <c r="J6" s="210">
        <v>165.93577592304428</v>
      </c>
      <c r="K6" s="210">
        <v>108.6433724713538</v>
      </c>
      <c r="L6" s="210">
        <v>67.619182345451975</v>
      </c>
      <c r="M6" s="210">
        <v>68.326495968312358</v>
      </c>
      <c r="N6" s="211">
        <v>71.297213184325912</v>
      </c>
      <c r="O6" s="209">
        <f t="shared" si="0"/>
        <v>1431.1783844956856</v>
      </c>
      <c r="P6" s="209">
        <f t="shared" si="1"/>
        <v>304.71070872825004</v>
      </c>
      <c r="Q6" s="209">
        <f t="shared" si="2"/>
        <v>46.116848210496535</v>
      </c>
      <c r="R6" s="216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09">
        <v>106.4968152866242</v>
      </c>
      <c r="D7" s="210">
        <v>75.318471337579624</v>
      </c>
      <c r="E7" s="210">
        <v>65.923566878980893</v>
      </c>
      <c r="F7" s="210">
        <v>207.80254777070064</v>
      </c>
      <c r="G7" s="210">
        <v>127.00636942675159</v>
      </c>
      <c r="H7" s="210">
        <v>178.98089171974522</v>
      </c>
      <c r="I7" s="210">
        <v>25.38216560509554</v>
      </c>
      <c r="J7" s="210">
        <v>64.171974522292999</v>
      </c>
      <c r="K7" s="210">
        <v>64.968152866242036</v>
      </c>
      <c r="L7" s="210">
        <v>46.337579617834393</v>
      </c>
      <c r="M7" s="210">
        <v>24.044585987261144</v>
      </c>
      <c r="N7" s="211">
        <v>55.414012738853501</v>
      </c>
      <c r="O7" s="209">
        <f t="shared" si="0"/>
        <v>1041.847133757962</v>
      </c>
      <c r="P7" s="209">
        <f t="shared" si="1"/>
        <v>207.80254777070064</v>
      </c>
      <c r="Q7" s="209">
        <f t="shared" si="2"/>
        <v>24.044585987261144</v>
      </c>
      <c r="R7" s="216">
        <f t="shared" ref="R7:R16" si="3">AVERAGE(C7:N7)</f>
        <v>86.820594479830163</v>
      </c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217">
        <v>69.150222788033105</v>
      </c>
      <c r="D8" s="215">
        <v>158.91470401018461</v>
      </c>
      <c r="E8" s="215">
        <v>42.406110757479311</v>
      </c>
      <c r="F8" s="215">
        <v>275.23233609166135</v>
      </c>
      <c r="G8" s="210">
        <v>65.171865054105666</v>
      </c>
      <c r="H8" s="210">
        <v>253.8001273074475</v>
      </c>
      <c r="I8" s="210">
        <v>28.087205601527689</v>
      </c>
      <c r="J8" s="210">
        <v>85.210057288351365</v>
      </c>
      <c r="K8" s="210">
        <v>24.691279439847232</v>
      </c>
      <c r="L8" s="215">
        <v>15.225970719287078</v>
      </c>
      <c r="M8" s="215">
        <v>8.5168682367918525</v>
      </c>
      <c r="N8" s="211">
        <v>58.873329089751749</v>
      </c>
      <c r="O8" s="217">
        <f t="shared" si="0"/>
        <v>1085.2800763844682</v>
      </c>
      <c r="P8" s="209">
        <f t="shared" si="1"/>
        <v>275.23233609166135</v>
      </c>
      <c r="Q8" s="209">
        <f t="shared" si="2"/>
        <v>8.5168682367918525</v>
      </c>
      <c r="R8" s="218">
        <f t="shared" si="3"/>
        <v>90.440006365372355</v>
      </c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09"/>
      <c r="D9" s="210"/>
      <c r="E9" s="210">
        <v>93</v>
      </c>
      <c r="F9" s="210"/>
      <c r="G9" s="210">
        <v>62</v>
      </c>
      <c r="H9" s="210"/>
      <c r="I9" s="210"/>
      <c r="J9" s="210">
        <v>114</v>
      </c>
      <c r="K9" s="210"/>
      <c r="L9" s="210"/>
      <c r="M9" s="210">
        <v>61</v>
      </c>
      <c r="N9" s="211"/>
      <c r="O9" s="217">
        <f t="shared" si="0"/>
        <v>330</v>
      </c>
      <c r="P9" s="209">
        <f t="shared" si="1"/>
        <v>114</v>
      </c>
      <c r="Q9" s="209">
        <f t="shared" si="2"/>
        <v>61</v>
      </c>
      <c r="R9" s="218">
        <f t="shared" si="3"/>
        <v>82.5</v>
      </c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220">
        <v>134</v>
      </c>
      <c r="D10" s="210">
        <v>166</v>
      </c>
      <c r="E10" s="210">
        <v>96.6</v>
      </c>
      <c r="F10" s="210">
        <v>146.515923566879</v>
      </c>
      <c r="G10" s="210">
        <v>73.900000000000006</v>
      </c>
      <c r="H10" s="210">
        <v>249.4</v>
      </c>
      <c r="I10" s="210">
        <v>44.042038216560513</v>
      </c>
      <c r="J10" s="210">
        <v>78.2</v>
      </c>
      <c r="K10" s="210">
        <v>63.2</v>
      </c>
      <c r="L10" s="210">
        <v>59.2</v>
      </c>
      <c r="M10" s="210">
        <v>17.600000000000001</v>
      </c>
      <c r="N10" s="211">
        <v>101.2</v>
      </c>
      <c r="O10" s="209">
        <f t="shared" si="0"/>
        <v>1229.8579617834396</v>
      </c>
      <c r="P10" s="209">
        <f t="shared" si="1"/>
        <v>249.4</v>
      </c>
      <c r="Q10" s="209">
        <f t="shared" si="2"/>
        <v>17.600000000000001</v>
      </c>
      <c r="R10" s="216">
        <f t="shared" si="3"/>
        <v>102.48816348195329</v>
      </c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21" t="s">
        <v>12</v>
      </c>
      <c r="C11" s="209">
        <v>183</v>
      </c>
      <c r="D11" s="210">
        <v>69</v>
      </c>
      <c r="E11" s="210">
        <v>70.5</v>
      </c>
      <c r="F11" s="210">
        <v>448</v>
      </c>
      <c r="G11" s="210">
        <v>69.5</v>
      </c>
      <c r="H11" s="210">
        <v>153.5</v>
      </c>
      <c r="I11" s="210">
        <v>91</v>
      </c>
      <c r="J11" s="210">
        <v>128</v>
      </c>
      <c r="K11" s="210">
        <v>8</v>
      </c>
      <c r="L11" s="210">
        <v>33</v>
      </c>
      <c r="M11" s="210">
        <v>49</v>
      </c>
      <c r="N11" s="211">
        <v>61</v>
      </c>
      <c r="O11" s="209">
        <f t="shared" si="0"/>
        <v>1363.5</v>
      </c>
      <c r="P11" s="209">
        <f t="shared" si="1"/>
        <v>448</v>
      </c>
      <c r="Q11" s="209">
        <f t="shared" si="2"/>
        <v>8</v>
      </c>
      <c r="R11" s="216">
        <f t="shared" si="3"/>
        <v>113.625</v>
      </c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2" t="s">
        <v>14</v>
      </c>
      <c r="C12" s="209">
        <v>86.445541401273886</v>
      </c>
      <c r="D12" s="210">
        <v>83.060828025477704</v>
      </c>
      <c r="E12" s="210">
        <v>149.64012738853506</v>
      </c>
      <c r="F12" s="210">
        <v>224.26146496815284</v>
      </c>
      <c r="G12" s="210">
        <v>12.365923566878983</v>
      </c>
      <c r="H12" s="210">
        <v>238.98089171974522</v>
      </c>
      <c r="I12" s="210">
        <v>129.98821656050956</v>
      </c>
      <c r="J12" s="210">
        <v>175.02484076433123</v>
      </c>
      <c r="K12" s="210">
        <v>163.00923566878978</v>
      </c>
      <c r="L12" s="210">
        <v>158.50700636942673</v>
      </c>
      <c r="M12" s="210">
        <v>122.89363057324842</v>
      </c>
      <c r="N12" s="211">
        <v>92.627707006369434</v>
      </c>
      <c r="O12" s="209">
        <f t="shared" si="0"/>
        <v>1636.805414012739</v>
      </c>
      <c r="P12" s="223">
        <f t="shared" si="1"/>
        <v>238.98089171974522</v>
      </c>
      <c r="Q12" s="209">
        <f t="shared" si="2"/>
        <v>12.365923566878983</v>
      </c>
      <c r="R12" s="224">
        <f t="shared" si="3"/>
        <v>136.40045116772825</v>
      </c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226">
        <v>94.912101910828014</v>
      </c>
      <c r="D13" s="227">
        <v>56.83216560509554</v>
      </c>
      <c r="E13" s="227">
        <v>155.46815286624204</v>
      </c>
      <c r="F13" s="227">
        <v>193.41815286624205</v>
      </c>
      <c r="G13" s="227">
        <v>15.183121019108281</v>
      </c>
      <c r="H13" s="227">
        <v>216.82834394904458</v>
      </c>
      <c r="I13" s="227">
        <v>132.09554140127389</v>
      </c>
      <c r="J13" s="227">
        <v>134.665923566879</v>
      </c>
      <c r="K13" s="227">
        <v>153.99936305732484</v>
      </c>
      <c r="L13" s="227">
        <v>185.0531847133758</v>
      </c>
      <c r="M13" s="227">
        <v>127.55031847133758</v>
      </c>
      <c r="N13" s="228">
        <v>110.20159235668788</v>
      </c>
      <c r="O13" s="226">
        <f t="shared" si="0"/>
        <v>1576.2079617834393</v>
      </c>
      <c r="P13" s="226">
        <f t="shared" si="1"/>
        <v>216.82834394904458</v>
      </c>
      <c r="Q13" s="226">
        <f t="shared" si="2"/>
        <v>15.183121019108281</v>
      </c>
      <c r="R13" s="229">
        <f t="shared" si="3"/>
        <v>131.35066348195326</v>
      </c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231">
        <v>164</v>
      </c>
      <c r="D14" s="232">
        <v>111.4</v>
      </c>
      <c r="E14" s="232">
        <v>246.3</v>
      </c>
      <c r="F14" s="232">
        <v>248.2</v>
      </c>
      <c r="G14" s="232">
        <v>159.1</v>
      </c>
      <c r="H14" s="232">
        <v>349.3</v>
      </c>
      <c r="I14" s="232">
        <v>125</v>
      </c>
      <c r="J14" s="232">
        <v>65.400000000000006</v>
      </c>
      <c r="K14" s="232">
        <v>3.4</v>
      </c>
      <c r="L14" s="232">
        <v>67.7</v>
      </c>
      <c r="M14" s="232">
        <v>19.3</v>
      </c>
      <c r="N14" s="233">
        <v>93</v>
      </c>
      <c r="O14" s="231">
        <f t="shared" si="0"/>
        <v>1652.1000000000004</v>
      </c>
      <c r="P14" s="231">
        <f t="shared" si="1"/>
        <v>349.3</v>
      </c>
      <c r="Q14" s="231">
        <f t="shared" si="2"/>
        <v>3.4</v>
      </c>
      <c r="R14" s="234">
        <f t="shared" si="3"/>
        <v>137.67500000000004</v>
      </c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09">
        <v>175.15923566878982</v>
      </c>
      <c r="D15" s="210">
        <v>143.31210191082803</v>
      </c>
      <c r="E15" s="210">
        <v>229.29936305732483</v>
      </c>
      <c r="F15" s="210">
        <v>207.0063694267516</v>
      </c>
      <c r="G15" s="210">
        <v>71.974522292993626</v>
      </c>
      <c r="H15" s="210">
        <v>229.29936305732483</v>
      </c>
      <c r="I15" s="210">
        <v>103.82165605095543</v>
      </c>
      <c r="J15" s="210">
        <v>52.229299363057322</v>
      </c>
      <c r="K15" s="210">
        <v>4.8407643312101909</v>
      </c>
      <c r="L15" s="210">
        <v>94.904458598726109</v>
      </c>
      <c r="M15" s="210"/>
      <c r="N15" s="211"/>
      <c r="O15" s="209">
        <f t="shared" si="0"/>
        <v>1311.8471337579617</v>
      </c>
      <c r="P15" s="209">
        <f t="shared" si="1"/>
        <v>229.29936305732483</v>
      </c>
      <c r="Q15" s="209">
        <f t="shared" si="2"/>
        <v>4.8407643312101909</v>
      </c>
      <c r="R15" s="216">
        <f t="shared" si="3"/>
        <v>131.18471337579618</v>
      </c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235">
        <v>140.12738853503186</v>
      </c>
      <c r="D16" s="210">
        <v>258.91719745222929</v>
      </c>
      <c r="E16" s="210">
        <v>165.28662420382165</v>
      </c>
      <c r="F16" s="210">
        <v>169.10828025477707</v>
      </c>
      <c r="G16" s="210">
        <v>71.974522292993626</v>
      </c>
      <c r="H16" s="210">
        <v>266.56050955414014</v>
      </c>
      <c r="I16" s="210">
        <v>116.24203821656052</v>
      </c>
      <c r="J16" s="210">
        <v>46.815286624203821</v>
      </c>
      <c r="K16" s="210">
        <v>1.2738853503184713</v>
      </c>
      <c r="L16" s="210">
        <v>60.191082802547768</v>
      </c>
      <c r="M16" s="210">
        <v>38.535031847133759</v>
      </c>
      <c r="N16" s="211">
        <v>57.006369426751597</v>
      </c>
      <c r="O16" s="209">
        <f t="shared" si="0"/>
        <v>1392.0382165605097</v>
      </c>
      <c r="P16" s="209">
        <f t="shared" si="1"/>
        <v>266.56050955414014</v>
      </c>
      <c r="Q16" s="209">
        <f t="shared" si="2"/>
        <v>1.2738853503184713</v>
      </c>
      <c r="R16" s="216">
        <f t="shared" si="3"/>
        <v>116.0031847133758</v>
      </c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09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1"/>
      <c r="O17" s="209"/>
      <c r="P17" s="209"/>
      <c r="Q17" s="209"/>
      <c r="R17" s="216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09">
        <v>148.91719745222932</v>
      </c>
      <c r="D18" s="210">
        <v>93.765286624203824</v>
      </c>
      <c r="E18" s="210">
        <v>178.13407643312101</v>
      </c>
      <c r="F18" s="210">
        <v>317.36942675159236</v>
      </c>
      <c r="G18" s="210">
        <v>200.484076433121</v>
      </c>
      <c r="H18" s="210">
        <v>240.04140127388536</v>
      </c>
      <c r="I18" s="210">
        <v>112.22292993630575</v>
      </c>
      <c r="J18" s="210">
        <v>73.108280254777071</v>
      </c>
      <c r="K18" s="210">
        <v>0.31299363057324836</v>
      </c>
      <c r="L18" s="210">
        <v>89.636942675159219</v>
      </c>
      <c r="M18" s="210">
        <v>15.496815286624203</v>
      </c>
      <c r="N18" s="211">
        <v>146.16242038216561</v>
      </c>
      <c r="O18" s="209">
        <f t="shared" ref="O18:O39" si="4">SUM(C18:N18)</f>
        <v>1615.6518471337579</v>
      </c>
      <c r="P18" s="209">
        <f t="shared" ref="P18:P39" si="5">MAX(C18:N18)</f>
        <v>317.36942675159236</v>
      </c>
      <c r="Q18" s="209">
        <f t="shared" ref="Q18:Q39" si="6">MIN(C18:N18)</f>
        <v>0.31299363057324836</v>
      </c>
      <c r="R18" s="216">
        <f t="shared" ref="R18:R39" si="7">AVERAGE(C18:N18)</f>
        <v>134.63765392781315</v>
      </c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09">
        <v>96.496815286624198</v>
      </c>
      <c r="D19" s="210">
        <v>89.808917197452232</v>
      </c>
      <c r="E19" s="210">
        <v>217.83439490445858</v>
      </c>
      <c r="F19" s="210">
        <v>181.52866242038215</v>
      </c>
      <c r="G19" s="210">
        <v>140.44585987261146</v>
      </c>
      <c r="H19" s="210">
        <v>211.14649681528661</v>
      </c>
      <c r="I19" s="210">
        <v>110.828025477707</v>
      </c>
      <c r="J19" s="210">
        <v>72.611464968152859</v>
      </c>
      <c r="K19" s="210">
        <v>13.375796178343949</v>
      </c>
      <c r="L19" s="210">
        <v>166.2420382165605</v>
      </c>
      <c r="M19" s="210">
        <v>62.101910828025467</v>
      </c>
      <c r="N19" s="211">
        <v>70.70063694267516</v>
      </c>
      <c r="O19" s="209">
        <f t="shared" si="4"/>
        <v>1433.1210191082803</v>
      </c>
      <c r="P19" s="209">
        <f t="shared" si="5"/>
        <v>217.83439490445858</v>
      </c>
      <c r="Q19" s="209">
        <f t="shared" si="6"/>
        <v>13.375796178343949</v>
      </c>
      <c r="R19" s="216">
        <f t="shared" si="7"/>
        <v>119.42675159235669</v>
      </c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09">
        <v>200.63694267515925</v>
      </c>
      <c r="D20" s="210">
        <v>214.96815286624201</v>
      </c>
      <c r="E20" s="210">
        <v>369.74522292993629</v>
      </c>
      <c r="F20" s="210">
        <v>302.86624203821657</v>
      </c>
      <c r="G20" s="210">
        <v>97.452229299363054</v>
      </c>
      <c r="H20" s="210">
        <v>210.19108280254778</v>
      </c>
      <c r="I20" s="210">
        <v>234.07643312101911</v>
      </c>
      <c r="J20" s="210">
        <v>43.949044585987252</v>
      </c>
      <c r="K20" s="210">
        <v>162.42038216560508</v>
      </c>
      <c r="L20" s="210">
        <v>167.19745222929936</v>
      </c>
      <c r="M20" s="210">
        <v>126.11464968152866</v>
      </c>
      <c r="N20" s="211">
        <v>100.31847133757962</v>
      </c>
      <c r="O20" s="209">
        <f t="shared" si="4"/>
        <v>2229.936305732484</v>
      </c>
      <c r="P20" s="209">
        <f t="shared" si="5"/>
        <v>369.74522292993629</v>
      </c>
      <c r="Q20" s="209">
        <f t="shared" si="6"/>
        <v>43.949044585987252</v>
      </c>
      <c r="R20" s="216">
        <f t="shared" si="7"/>
        <v>185.828025477707</v>
      </c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162" t="s">
        <v>25</v>
      </c>
      <c r="C21" s="209">
        <v>115</v>
      </c>
      <c r="D21" s="210">
        <v>102.51592356687897</v>
      </c>
      <c r="E21" s="210">
        <v>195.50955414012742</v>
      </c>
      <c r="F21" s="210">
        <v>192.0063694267516</v>
      </c>
      <c r="G21" s="210">
        <v>75.98726114649682</v>
      </c>
      <c r="H21" s="210">
        <v>229.49044585987258</v>
      </c>
      <c r="I21" s="210">
        <v>127.51592356687897</v>
      </c>
      <c r="J21" s="210">
        <v>57.993630573248403</v>
      </c>
      <c r="K21" s="210">
        <v>17.993630573248407</v>
      </c>
      <c r="L21" s="210">
        <v>171.49681528662421</v>
      </c>
      <c r="M21" s="210">
        <v>37.515923566878982</v>
      </c>
      <c r="N21" s="211">
        <v>113.5031847133758</v>
      </c>
      <c r="O21" s="209">
        <f t="shared" si="4"/>
        <v>1436.5286624203818</v>
      </c>
      <c r="P21" s="209">
        <f t="shared" si="5"/>
        <v>229.49044585987258</v>
      </c>
      <c r="Q21" s="209">
        <f t="shared" si="6"/>
        <v>17.993630573248407</v>
      </c>
      <c r="R21" s="216">
        <f t="shared" si="7"/>
        <v>119.71072186836516</v>
      </c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09">
        <v>136.94267515923568</v>
      </c>
      <c r="D22" s="210">
        <v>26.433121019108281</v>
      </c>
      <c r="E22" s="210">
        <v>232.80254777070064</v>
      </c>
      <c r="F22" s="210">
        <v>308.28025477707007</v>
      </c>
      <c r="G22" s="210">
        <v>108.28025477707007</v>
      </c>
      <c r="H22" s="210">
        <v>200</v>
      </c>
      <c r="I22" s="210">
        <v>122.13375796178343</v>
      </c>
      <c r="J22" s="210">
        <v>48.089171974522287</v>
      </c>
      <c r="K22" s="210">
        <v>6.6878980891719744</v>
      </c>
      <c r="L22" s="210">
        <v>135.98726114649682</v>
      </c>
      <c r="M22" s="210">
        <v>25.477707006369425</v>
      </c>
      <c r="N22" s="211">
        <v>51.592356687898089</v>
      </c>
      <c r="O22" s="209">
        <f t="shared" si="4"/>
        <v>1402.7070063694266</v>
      </c>
      <c r="P22" s="209">
        <f t="shared" si="5"/>
        <v>308.28025477707007</v>
      </c>
      <c r="Q22" s="209">
        <f t="shared" si="6"/>
        <v>6.6878980891719744</v>
      </c>
      <c r="R22" s="216">
        <f t="shared" si="7"/>
        <v>116.89225053078555</v>
      </c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09">
        <v>107.60972214515536</v>
      </c>
      <c r="D23" s="210">
        <v>40.074779146435134</v>
      </c>
      <c r="E23" s="210">
        <v>217.45195402794332</v>
      </c>
      <c r="F23" s="210">
        <v>119.5517766758982</v>
      </c>
      <c r="G23" s="210">
        <v>40.025567383259002</v>
      </c>
      <c r="H23" s="210">
        <v>553.5</v>
      </c>
      <c r="I23" s="210">
        <v>113.51513372629194</v>
      </c>
      <c r="J23" s="210">
        <v>119.55177667589818</v>
      </c>
      <c r="K23" s="210">
        <v>8.5956546347654577</v>
      </c>
      <c r="L23" s="210">
        <v>81.363448451215021</v>
      </c>
      <c r="M23" s="210">
        <v>28.21474422098585</v>
      </c>
      <c r="N23" s="211">
        <v>81.363448451215021</v>
      </c>
      <c r="O23" s="209">
        <f t="shared" si="4"/>
        <v>1510.8180055390624</v>
      </c>
      <c r="P23" s="209">
        <f t="shared" si="5"/>
        <v>553.5</v>
      </c>
      <c r="Q23" s="209">
        <f t="shared" si="6"/>
        <v>8.5956546347654577</v>
      </c>
      <c r="R23" s="216">
        <f t="shared" si="7"/>
        <v>125.90150046158853</v>
      </c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09">
        <v>126.11464968152866</v>
      </c>
      <c r="D24" s="210">
        <v>67.515923566878982</v>
      </c>
      <c r="E24" s="210">
        <v>286.94267515923565</v>
      </c>
      <c r="F24" s="210">
        <v>220.38216560509554</v>
      </c>
      <c r="G24" s="210">
        <v>65.923566878980893</v>
      </c>
      <c r="H24" s="210">
        <v>366.56050955414008</v>
      </c>
      <c r="I24" s="210">
        <v>128.66242038216561</v>
      </c>
      <c r="J24" s="210">
        <v>140.44585987261146</v>
      </c>
      <c r="K24" s="210">
        <v>8.9171974522292992</v>
      </c>
      <c r="L24" s="210">
        <v>139.171974522293</v>
      </c>
      <c r="M24" s="210">
        <v>41.433121019108285</v>
      </c>
      <c r="N24" s="211">
        <v>128.18471337579618</v>
      </c>
      <c r="O24" s="209">
        <f t="shared" si="4"/>
        <v>1720.2547770700639</v>
      </c>
      <c r="P24" s="209">
        <f t="shared" si="5"/>
        <v>366.56050955414008</v>
      </c>
      <c r="Q24" s="209">
        <f t="shared" si="6"/>
        <v>8.9171974522292992</v>
      </c>
      <c r="R24" s="216">
        <f t="shared" si="7"/>
        <v>143.35456475583865</v>
      </c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223">
        <v>224.06471183013144</v>
      </c>
      <c r="D25" s="210">
        <v>100.50556117290192</v>
      </c>
      <c r="E25" s="236">
        <v>351.82754985693697</v>
      </c>
      <c r="F25" s="236">
        <v>140.27118819838739</v>
      </c>
      <c r="G25" s="236">
        <v>117.59352881698686</v>
      </c>
      <c r="H25" s="236">
        <v>480.28311425682512</v>
      </c>
      <c r="I25" s="236">
        <v>181.3953488372093</v>
      </c>
      <c r="J25" s="236">
        <v>326.37745197168852</v>
      </c>
      <c r="K25" s="236">
        <v>27.401415571284126</v>
      </c>
      <c r="L25" s="236">
        <v>198.83720930232559</v>
      </c>
      <c r="M25" s="236">
        <v>64.408493427704755</v>
      </c>
      <c r="N25" s="237">
        <v>139.07987866531852</v>
      </c>
      <c r="O25" s="223">
        <f t="shared" si="4"/>
        <v>2352.0454519077002</v>
      </c>
      <c r="P25" s="223">
        <f t="shared" si="5"/>
        <v>480.28311425682512</v>
      </c>
      <c r="Q25" s="223">
        <f t="shared" si="6"/>
        <v>27.401415571284126</v>
      </c>
      <c r="R25" s="224">
        <f t="shared" si="7"/>
        <v>196.00378765897503</v>
      </c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239">
        <v>65.900000000000006</v>
      </c>
      <c r="D26" s="240">
        <v>29.3</v>
      </c>
      <c r="E26" s="240">
        <v>211.9</v>
      </c>
      <c r="F26" s="240">
        <v>62.2</v>
      </c>
      <c r="G26" s="240">
        <v>57.6</v>
      </c>
      <c r="H26" s="240">
        <v>294.39999999999998</v>
      </c>
      <c r="I26" s="240">
        <v>166</v>
      </c>
      <c r="J26" s="240">
        <v>226.4</v>
      </c>
      <c r="K26" s="240">
        <v>176.5</v>
      </c>
      <c r="L26" s="240">
        <v>345.2</v>
      </c>
      <c r="M26" s="240">
        <v>135.6</v>
      </c>
      <c r="N26" s="241">
        <v>186.8</v>
      </c>
      <c r="O26" s="212">
        <f t="shared" si="4"/>
        <v>1957.8</v>
      </c>
      <c r="P26" s="212">
        <f t="shared" si="5"/>
        <v>345.2</v>
      </c>
      <c r="Q26" s="212">
        <f t="shared" si="6"/>
        <v>29.3</v>
      </c>
      <c r="R26" s="213">
        <f t="shared" si="7"/>
        <v>163.15</v>
      </c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09">
        <v>165.20283092938737</v>
      </c>
      <c r="D27" s="210">
        <v>45.295496803953412</v>
      </c>
      <c r="E27" s="210">
        <v>253.75664126571792</v>
      </c>
      <c r="F27" s="210">
        <v>99.535501409671355</v>
      </c>
      <c r="G27" s="210">
        <v>11.618310845708359</v>
      </c>
      <c r="H27" s="210">
        <v>377.99298984325139</v>
      </c>
      <c r="I27" s="210">
        <v>172.26931040266751</v>
      </c>
      <c r="J27" s="210">
        <v>333.65242269784937</v>
      </c>
      <c r="K27" s="210">
        <v>201.58565092019461</v>
      </c>
      <c r="L27" s="210">
        <v>343.87017004434909</v>
      </c>
      <c r="M27" s="210">
        <v>132.89437748173259</v>
      </c>
      <c r="N27" s="211">
        <v>199.10283380796105</v>
      </c>
      <c r="O27" s="209">
        <f t="shared" si="4"/>
        <v>2336.7765364524439</v>
      </c>
      <c r="P27" s="209">
        <f t="shared" si="5"/>
        <v>377.99298984325139</v>
      </c>
      <c r="Q27" s="209">
        <f t="shared" si="6"/>
        <v>11.618310845708359</v>
      </c>
      <c r="R27" s="216">
        <f t="shared" si="7"/>
        <v>194.73137803770365</v>
      </c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09">
        <v>183.00445576066198</v>
      </c>
      <c r="D28" s="210">
        <v>70.496499045194142</v>
      </c>
      <c r="E28" s="210">
        <v>258.65690642902609</v>
      </c>
      <c r="F28" s="210">
        <v>124.06110757479313</v>
      </c>
      <c r="G28" s="210">
        <v>23.2017823042648</v>
      </c>
      <c r="H28" s="210">
        <v>411.99872692552515</v>
      </c>
      <c r="I28" s="210">
        <v>169.00063653723745</v>
      </c>
      <c r="J28" s="210">
        <v>285.96435391470402</v>
      </c>
      <c r="K28" s="210">
        <v>182.36791852323361</v>
      </c>
      <c r="L28" s="210">
        <v>522.94716740929346</v>
      </c>
      <c r="M28" s="210">
        <v>133.67281985996181</v>
      </c>
      <c r="N28" s="211">
        <v>235.74156588160409</v>
      </c>
      <c r="O28" s="209">
        <f t="shared" si="4"/>
        <v>2601.1139401654991</v>
      </c>
      <c r="P28" s="209">
        <f t="shared" si="5"/>
        <v>522.94716740929346</v>
      </c>
      <c r="Q28" s="209">
        <f t="shared" si="6"/>
        <v>23.2017823042648</v>
      </c>
      <c r="R28" s="216">
        <f t="shared" si="7"/>
        <v>216.75949501379159</v>
      </c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09">
        <v>143.94904458598725</v>
      </c>
      <c r="D29" s="210">
        <v>53.821656050955411</v>
      </c>
      <c r="E29" s="210">
        <v>178.02547770700639</v>
      </c>
      <c r="F29" s="210">
        <v>65.159235668789805</v>
      </c>
      <c r="G29" s="210">
        <v>36.433121019108285</v>
      </c>
      <c r="H29" s="210">
        <v>344.26751592356686</v>
      </c>
      <c r="I29" s="210">
        <v>142.77070063694268</v>
      </c>
      <c r="J29" s="210">
        <v>165.12738853503183</v>
      </c>
      <c r="K29" s="210">
        <v>174.20382165605093</v>
      </c>
      <c r="L29" s="210">
        <v>334.04458598726114</v>
      </c>
      <c r="M29" s="210">
        <v>115.28662420382165</v>
      </c>
      <c r="N29" s="211">
        <v>155.57324840764329</v>
      </c>
      <c r="O29" s="209">
        <f t="shared" si="4"/>
        <v>1908.6624203821657</v>
      </c>
      <c r="P29" s="209">
        <f t="shared" si="5"/>
        <v>344.26751592356686</v>
      </c>
      <c r="Q29" s="209">
        <f t="shared" si="6"/>
        <v>36.433121019108285</v>
      </c>
      <c r="R29" s="216">
        <f t="shared" si="7"/>
        <v>159.0552016985138</v>
      </c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09">
        <v>263.04901336728199</v>
      </c>
      <c r="D30" s="210">
        <v>269.98726925525142</v>
      </c>
      <c r="E30" s="210">
        <v>458.56142584341183</v>
      </c>
      <c r="F30" s="210">
        <v>366.51814131126673</v>
      </c>
      <c r="G30" s="210">
        <v>70.273711012094211</v>
      </c>
      <c r="H30" s="210">
        <v>490.8338637810312</v>
      </c>
      <c r="I30" s="210">
        <v>189.78357733927436</v>
      </c>
      <c r="J30" s="210">
        <v>123.13812858052196</v>
      </c>
      <c r="K30" s="210">
        <v>43.252705283259075</v>
      </c>
      <c r="L30" s="210">
        <v>287.36473583704645</v>
      </c>
      <c r="M30" s="210">
        <v>41.979630808402291</v>
      </c>
      <c r="N30" s="211">
        <v>152.60980267345641</v>
      </c>
      <c r="O30" s="209">
        <f t="shared" si="4"/>
        <v>2757.352005092298</v>
      </c>
      <c r="P30" s="209">
        <f t="shared" si="5"/>
        <v>490.8338637810312</v>
      </c>
      <c r="Q30" s="209">
        <f t="shared" si="6"/>
        <v>41.979630808402291</v>
      </c>
      <c r="R30" s="216">
        <f t="shared" si="7"/>
        <v>229.77933375769149</v>
      </c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09">
        <v>155.06369426751593</v>
      </c>
      <c r="D31" s="210">
        <v>76.942675159235677</v>
      </c>
      <c r="E31" s="210">
        <v>193.43312101910828</v>
      </c>
      <c r="F31" s="210">
        <v>83.917197452229303</v>
      </c>
      <c r="G31" s="210">
        <v>127.19745222929937</v>
      </c>
      <c r="H31" s="210">
        <v>425.31847133757964</v>
      </c>
      <c r="I31" s="210">
        <v>127.86624203821657</v>
      </c>
      <c r="J31" s="210">
        <v>181.56050955414014</v>
      </c>
      <c r="K31" s="210">
        <v>22.611464968152866</v>
      </c>
      <c r="L31" s="210">
        <v>173.56687898089172</v>
      </c>
      <c r="M31" s="210">
        <v>28.789808917197455</v>
      </c>
      <c r="N31" s="211">
        <v>109.71337579617835</v>
      </c>
      <c r="O31" s="209">
        <f t="shared" si="4"/>
        <v>1705.9808917197454</v>
      </c>
      <c r="P31" s="209">
        <f t="shared" si="5"/>
        <v>425.31847133757964</v>
      </c>
      <c r="Q31" s="209">
        <f t="shared" si="6"/>
        <v>22.611464968152866</v>
      </c>
      <c r="R31" s="216">
        <f t="shared" si="7"/>
        <v>142.16507430997879</v>
      </c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09">
        <v>164.80891719745222</v>
      </c>
      <c r="D32" s="210">
        <v>119.10828025477707</v>
      </c>
      <c r="E32" s="210">
        <v>335.98726114649679</v>
      </c>
      <c r="F32" s="210">
        <v>26.114649681528661</v>
      </c>
      <c r="G32" s="210">
        <v>59.872611464968145</v>
      </c>
      <c r="H32" s="210">
        <v>740.44585987261144</v>
      </c>
      <c r="I32" s="210">
        <v>173.88535031847135</v>
      </c>
      <c r="J32" s="210">
        <v>57.324840764331206</v>
      </c>
      <c r="K32" s="210">
        <v>21.974522292993633</v>
      </c>
      <c r="L32" s="210">
        <v>145.54140127388536</v>
      </c>
      <c r="M32" s="210">
        <v>25.732484076433121</v>
      </c>
      <c r="N32" s="211">
        <v>119.74522292993629</v>
      </c>
      <c r="O32" s="209">
        <f t="shared" si="4"/>
        <v>1990.5414012738854</v>
      </c>
      <c r="P32" s="209">
        <f t="shared" si="5"/>
        <v>740.44585987261144</v>
      </c>
      <c r="Q32" s="209">
        <f t="shared" si="6"/>
        <v>21.974522292993633</v>
      </c>
      <c r="R32" s="216">
        <f t="shared" si="7"/>
        <v>165.87845010615712</v>
      </c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09">
        <v>154.32118414770014</v>
      </c>
      <c r="D33" s="210">
        <v>90.689161228712408</v>
      </c>
      <c r="E33" s="210">
        <v>297.31020213273916</v>
      </c>
      <c r="F33" s="210">
        <v>24.819353811873313</v>
      </c>
      <c r="G33" s="210">
        <v>13.051090243514246</v>
      </c>
      <c r="H33" s="210">
        <v>838.62998567563261</v>
      </c>
      <c r="I33" s="210">
        <v>128.28266751551809</v>
      </c>
      <c r="J33" s="210">
        <v>71.62183670221232</v>
      </c>
      <c r="K33" s="210">
        <v>22.537004615629478</v>
      </c>
      <c r="L33" s="210">
        <v>146.42686614674517</v>
      </c>
      <c r="M33" s="210">
        <v>27.868852459016392</v>
      </c>
      <c r="N33" s="211">
        <v>93.904185898456149</v>
      </c>
      <c r="O33" s="209">
        <f t="shared" si="4"/>
        <v>1909.4623905777494</v>
      </c>
      <c r="P33" s="209">
        <f t="shared" si="5"/>
        <v>838.62998567563261</v>
      </c>
      <c r="Q33" s="209">
        <f t="shared" si="6"/>
        <v>13.051090243514246</v>
      </c>
      <c r="R33" s="216">
        <f t="shared" si="7"/>
        <v>159.12186588147912</v>
      </c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09">
        <v>98.503184713375802</v>
      </c>
      <c r="D34" s="210">
        <v>128.66242038216561</v>
      </c>
      <c r="E34" s="210">
        <v>240.06369426751593</v>
      </c>
      <c r="F34" s="210">
        <v>80.159235668789805</v>
      </c>
      <c r="G34" s="210">
        <v>12.802547770700636</v>
      </c>
      <c r="H34" s="210">
        <v>367.515923566879</v>
      </c>
      <c r="I34" s="210">
        <v>157.16560509554139</v>
      </c>
      <c r="J34" s="210">
        <v>177.0700636942675</v>
      </c>
      <c r="K34" s="210">
        <v>29.713375796178344</v>
      </c>
      <c r="L34" s="210">
        <v>133.05732484076432</v>
      </c>
      <c r="M34" s="210">
        <v>66.401273885350321</v>
      </c>
      <c r="N34" s="211">
        <v>134.96815286624204</v>
      </c>
      <c r="O34" s="209">
        <f t="shared" si="4"/>
        <v>1626.0828025477704</v>
      </c>
      <c r="P34" s="209">
        <f t="shared" si="5"/>
        <v>367.515923566879</v>
      </c>
      <c r="Q34" s="209">
        <f t="shared" si="6"/>
        <v>12.802547770700636</v>
      </c>
      <c r="R34" s="216">
        <f t="shared" si="7"/>
        <v>135.50690021231421</v>
      </c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09">
        <v>65.733333333333334</v>
      </c>
      <c r="D35" s="210">
        <v>98.4</v>
      </c>
      <c r="E35" s="210">
        <v>64.066666666666663</v>
      </c>
      <c r="F35" s="210">
        <v>37.466666666666669</v>
      </c>
      <c r="G35" s="210">
        <v>70.166666666666671</v>
      </c>
      <c r="H35" s="210">
        <v>81.36666666666666</v>
      </c>
      <c r="I35" s="210">
        <v>88.13333333333334</v>
      </c>
      <c r="J35" s="210">
        <v>83.733333333333334</v>
      </c>
      <c r="K35" s="210">
        <v>37.733333333333334</v>
      </c>
      <c r="L35" s="210">
        <v>54.466666666666669</v>
      </c>
      <c r="M35" s="210">
        <v>75.533333333333331</v>
      </c>
      <c r="N35" s="211">
        <v>83.033333333333331</v>
      </c>
      <c r="O35" s="209">
        <f t="shared" si="4"/>
        <v>839.83333333333326</v>
      </c>
      <c r="P35" s="209">
        <f t="shared" si="5"/>
        <v>98.4</v>
      </c>
      <c r="Q35" s="209">
        <f t="shared" si="6"/>
        <v>37.466666666666669</v>
      </c>
      <c r="R35" s="216">
        <f t="shared" si="7"/>
        <v>69.9861111111111</v>
      </c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10">
        <v>82.802547770700642</v>
      </c>
      <c r="D36" s="210">
        <v>58.184713375796179</v>
      </c>
      <c r="E36" s="210">
        <v>193.24840764331211</v>
      </c>
      <c r="F36" s="210">
        <v>47.866242038216562</v>
      </c>
      <c r="G36" s="210">
        <v>72.452229299363054</v>
      </c>
      <c r="H36" s="210">
        <v>381.14649681528658</v>
      </c>
      <c r="I36" s="210">
        <v>136.01910828025478</v>
      </c>
      <c r="J36" s="210">
        <v>272.19745222929936</v>
      </c>
      <c r="K36" s="210">
        <v>24.840764331210188</v>
      </c>
      <c r="L36" s="210">
        <v>133.40764331210192</v>
      </c>
      <c r="M36" s="210">
        <v>55.159235668789812</v>
      </c>
      <c r="N36" s="211">
        <v>96.687898089171966</v>
      </c>
      <c r="O36" s="209">
        <f t="shared" si="4"/>
        <v>1554.0127388535034</v>
      </c>
      <c r="P36" s="209">
        <f t="shared" si="5"/>
        <v>381.14649681528658</v>
      </c>
      <c r="Q36" s="209">
        <f t="shared" si="6"/>
        <v>24.840764331210188</v>
      </c>
      <c r="R36" s="216">
        <f t="shared" si="7"/>
        <v>129.50106157112529</v>
      </c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09">
        <v>60.191082802547768</v>
      </c>
      <c r="D37" s="210">
        <v>94.585987261146499</v>
      </c>
      <c r="E37" s="210">
        <v>278.343949044586</v>
      </c>
      <c r="F37" s="210">
        <v>100.31847133757962</v>
      </c>
      <c r="G37" s="210">
        <v>19.108280254777071</v>
      </c>
      <c r="H37" s="210">
        <v>305.73248407643314</v>
      </c>
      <c r="I37" s="210">
        <v>107.80254777070064</v>
      </c>
      <c r="J37" s="210">
        <v>95.222929936305732</v>
      </c>
      <c r="K37" s="210">
        <v>27.388535031847134</v>
      </c>
      <c r="L37" s="210">
        <v>114.64968152866241</v>
      </c>
      <c r="M37" s="210">
        <v>86.464968152866248</v>
      </c>
      <c r="N37" s="211">
        <v>85.191082802547768</v>
      </c>
      <c r="O37" s="209">
        <f t="shared" si="4"/>
        <v>1374.9999999999998</v>
      </c>
      <c r="P37" s="209">
        <f t="shared" si="5"/>
        <v>305.73248407643314</v>
      </c>
      <c r="Q37" s="209">
        <f t="shared" si="6"/>
        <v>19.108280254777071</v>
      </c>
      <c r="R37" s="216">
        <f t="shared" si="7"/>
        <v>114.58333333333331</v>
      </c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09">
        <v>89.497135582431582</v>
      </c>
      <c r="D38" s="210">
        <v>85.136855506047112</v>
      </c>
      <c r="E38" s="210">
        <v>280.6810948440484</v>
      </c>
      <c r="F38" s="210">
        <v>119.85996180776576</v>
      </c>
      <c r="G38" s="210">
        <v>83.51368555060472</v>
      </c>
      <c r="H38" s="210">
        <v>571.26034373010827</v>
      </c>
      <c r="I38" s="210">
        <v>185.48695098663273</v>
      </c>
      <c r="J38" s="210">
        <v>99.077021005728838</v>
      </c>
      <c r="K38" s="210">
        <v>57.797581158497771</v>
      </c>
      <c r="L38" s="210">
        <v>125.14322087842139</v>
      </c>
      <c r="M38" s="210">
        <v>34.691279439847229</v>
      </c>
      <c r="N38" s="211">
        <v>97.199236155315077</v>
      </c>
      <c r="O38" s="209">
        <f t="shared" si="4"/>
        <v>1829.3443666454486</v>
      </c>
      <c r="P38" s="209">
        <f t="shared" si="5"/>
        <v>571.26034373010827</v>
      </c>
      <c r="Q38" s="209">
        <f t="shared" si="6"/>
        <v>34.691279439847229</v>
      </c>
      <c r="R38" s="216">
        <f t="shared" si="7"/>
        <v>152.44536388712072</v>
      </c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223">
        <v>70.096945614856381</v>
      </c>
      <c r="D39" s="236">
        <v>44.70092537457554</v>
      </c>
      <c r="E39" s="236">
        <v>174.81500354180159</v>
      </c>
      <c r="F39" s="236">
        <v>30.170668533037691</v>
      </c>
      <c r="G39" s="236">
        <v>0.19648758406406835</v>
      </c>
      <c r="H39" s="236">
        <v>280.5842700434896</v>
      </c>
      <c r="I39" s="236">
        <v>158.31987085962305</v>
      </c>
      <c r="J39" s="236">
        <v>107.5278303790614</v>
      </c>
      <c r="K39" s="236">
        <v>15.581465416280619</v>
      </c>
      <c r="L39" s="236">
        <v>72.01269955948105</v>
      </c>
      <c r="M39" s="236">
        <v>35.466008923564331</v>
      </c>
      <c r="N39" s="237">
        <v>52.707794425186336</v>
      </c>
      <c r="O39" s="223">
        <f t="shared" si="4"/>
        <v>1042.1799702550215</v>
      </c>
      <c r="P39" s="223">
        <f t="shared" si="5"/>
        <v>280.5842700434896</v>
      </c>
      <c r="Q39" s="223">
        <f t="shared" si="6"/>
        <v>0.19648758406406835</v>
      </c>
      <c r="R39" s="224">
        <f t="shared" si="7"/>
        <v>86.848330854585129</v>
      </c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242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1"/>
      <c r="O40" s="212"/>
      <c r="P40" s="212"/>
      <c r="Q40" s="212"/>
      <c r="R40" s="21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232">
        <v>92.19426751592357</v>
      </c>
      <c r="D41" s="232">
        <v>118.33757961783441</v>
      </c>
      <c r="E41" s="232">
        <v>174.34076433121021</v>
      </c>
      <c r="F41" s="232">
        <v>49.748407643312106</v>
      </c>
      <c r="G41" s="232">
        <v>28.363057324840764</v>
      </c>
      <c r="H41" s="232">
        <v>209.13694267515922</v>
      </c>
      <c r="I41" s="232">
        <v>174.14331210191082</v>
      </c>
      <c r="J41" s="232">
        <v>250.13694267515922</v>
      </c>
      <c r="K41" s="232">
        <v>113.18471337579618</v>
      </c>
      <c r="L41" s="232">
        <v>319.17515923566884</v>
      </c>
      <c r="M41" s="232">
        <v>109.43630573248407</v>
      </c>
      <c r="N41" s="233">
        <v>166.56369426751593</v>
      </c>
      <c r="O41" s="231">
        <f t="shared" ref="O41:O56" si="8">SUM(C41:N41)</f>
        <v>1804.7611464968154</v>
      </c>
      <c r="P41" s="231">
        <f t="shared" ref="P41:P56" si="9">MAX(C41:N41)</f>
        <v>319.17515923566884</v>
      </c>
      <c r="Q41" s="231">
        <f t="shared" ref="Q41:Q56" si="10">MIN(C41:N41)</f>
        <v>28.363057324840764</v>
      </c>
      <c r="R41" s="234">
        <f t="shared" ref="R41:R56" si="11">AVERAGE(C41:N41)</f>
        <v>150.39676220806794</v>
      </c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09">
        <v>112.73074474856779</v>
      </c>
      <c r="D42" s="210">
        <v>43.125397835773391</v>
      </c>
      <c r="E42" s="210">
        <v>151.01845957988542</v>
      </c>
      <c r="F42" s="210">
        <v>103.62826225334182</v>
      </c>
      <c r="G42" s="210">
        <v>26.766390833863781</v>
      </c>
      <c r="H42" s="210">
        <v>349.90451941438579</v>
      </c>
      <c r="I42" s="210">
        <v>94.080203691915983</v>
      </c>
      <c r="J42" s="210">
        <v>82.908975175047743</v>
      </c>
      <c r="K42" s="210">
        <v>76.479949077021004</v>
      </c>
      <c r="L42" s="210">
        <v>170.68746021642266</v>
      </c>
      <c r="M42" s="210">
        <v>94.9395289624443</v>
      </c>
      <c r="N42" s="211">
        <v>146.88096753660088</v>
      </c>
      <c r="O42" s="209">
        <f t="shared" si="8"/>
        <v>1453.1508593252706</v>
      </c>
      <c r="P42" s="209">
        <f t="shared" si="9"/>
        <v>349.90451941438579</v>
      </c>
      <c r="Q42" s="209">
        <f t="shared" si="10"/>
        <v>26.766390833863781</v>
      </c>
      <c r="R42" s="216">
        <f t="shared" si="11"/>
        <v>121.09590494377255</v>
      </c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09">
        <v>116.6128268034317</v>
      </c>
      <c r="D43" s="210">
        <v>82.439077422739942</v>
      </c>
      <c r="E43" s="210">
        <v>177.3495361861608</v>
      </c>
      <c r="F43" s="210">
        <v>53.078173521147093</v>
      </c>
      <c r="G43" s="210">
        <v>45.938482774044672</v>
      </c>
      <c r="H43" s="210">
        <v>134.60370157053953</v>
      </c>
      <c r="I43" s="210">
        <v>66.956484558760366</v>
      </c>
      <c r="J43" s="210">
        <v>66.383526763629547</v>
      </c>
      <c r="K43" s="210">
        <v>39.390848415244093</v>
      </c>
      <c r="L43" s="210">
        <v>113.09231946223899</v>
      </c>
      <c r="M43" s="210">
        <v>54.211356715961386</v>
      </c>
      <c r="N43" s="211">
        <v>66.300766193221762</v>
      </c>
      <c r="O43" s="209">
        <f t="shared" si="8"/>
        <v>1016.35710038712</v>
      </c>
      <c r="P43" s="209">
        <f t="shared" si="9"/>
        <v>177.3495361861608</v>
      </c>
      <c r="Q43" s="209">
        <f t="shared" si="10"/>
        <v>39.390848415244093</v>
      </c>
      <c r="R43" s="216">
        <f t="shared" si="11"/>
        <v>84.696425032259995</v>
      </c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235">
        <v>221.62420382165607</v>
      </c>
      <c r="D44" s="210">
        <v>101.59235668789808</v>
      </c>
      <c r="E44" s="210">
        <v>226.52866242038218</v>
      </c>
      <c r="F44" s="210">
        <v>161.27388535031849</v>
      </c>
      <c r="G44" s="210">
        <v>39.267515923566883</v>
      </c>
      <c r="H44" s="210">
        <v>179.07643312101911</v>
      </c>
      <c r="I44" s="210">
        <v>174.71337579617835</v>
      </c>
      <c r="J44" s="210">
        <v>113.85350318471338</v>
      </c>
      <c r="K44" s="210">
        <v>19.235668789808919</v>
      </c>
      <c r="L44" s="210">
        <v>133.40764331210192</v>
      </c>
      <c r="M44" s="210">
        <v>79.745222929936304</v>
      </c>
      <c r="N44" s="211">
        <v>133.47133757961782</v>
      </c>
      <c r="O44" s="209">
        <f t="shared" si="8"/>
        <v>1583.7898089171974</v>
      </c>
      <c r="P44" s="209">
        <f t="shared" si="9"/>
        <v>226.52866242038218</v>
      </c>
      <c r="Q44" s="209">
        <f t="shared" si="10"/>
        <v>19.235668789808919</v>
      </c>
      <c r="R44" s="216">
        <f t="shared" si="11"/>
        <v>131.98248407643311</v>
      </c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10">
        <v>133.15286624203821</v>
      </c>
      <c r="D45" s="210">
        <v>101.05095541401275</v>
      </c>
      <c r="E45" s="210">
        <v>315</v>
      </c>
      <c r="F45" s="243">
        <v>312</v>
      </c>
      <c r="G45" s="210">
        <v>146.56050955414014</v>
      </c>
      <c r="H45" s="210">
        <v>446.05095541401278</v>
      </c>
      <c r="I45" s="210">
        <v>85.764331210191088</v>
      </c>
      <c r="J45" s="215">
        <v>233</v>
      </c>
      <c r="K45" s="210">
        <v>67.99363057324841</v>
      </c>
      <c r="L45" s="215">
        <v>114</v>
      </c>
      <c r="M45" s="210"/>
      <c r="N45" s="244">
        <v>109</v>
      </c>
      <c r="O45" s="217">
        <f t="shared" si="8"/>
        <v>2063.5732484076434</v>
      </c>
      <c r="P45" s="209">
        <f t="shared" si="9"/>
        <v>446.05095541401278</v>
      </c>
      <c r="Q45" s="209">
        <f t="shared" si="10"/>
        <v>67.99363057324841</v>
      </c>
      <c r="R45" s="218">
        <f t="shared" si="11"/>
        <v>187.59756803705849</v>
      </c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223">
        <v>134.07643312101911</v>
      </c>
      <c r="D46" s="236">
        <v>109.49044585987261</v>
      </c>
      <c r="E46" s="236">
        <v>337.57961783439492</v>
      </c>
      <c r="F46" s="236">
        <v>102.99363057324841</v>
      </c>
      <c r="G46" s="236">
        <v>109.87261146496814</v>
      </c>
      <c r="H46" s="236">
        <v>159.87261146496814</v>
      </c>
      <c r="I46" s="236">
        <v>104.45859872611464</v>
      </c>
      <c r="J46" s="236">
        <v>141.08280254777068</v>
      </c>
      <c r="K46" s="236">
        <v>32.165605095541402</v>
      </c>
      <c r="L46" s="236">
        <v>106.68789808917197</v>
      </c>
      <c r="M46" s="236">
        <v>92.038216560509554</v>
      </c>
      <c r="N46" s="237">
        <v>140.44585987261146</v>
      </c>
      <c r="O46" s="223">
        <f t="shared" si="8"/>
        <v>1570.7643312101909</v>
      </c>
      <c r="P46" s="223">
        <f t="shared" si="9"/>
        <v>337.57961783439492</v>
      </c>
      <c r="Q46" s="223">
        <f t="shared" si="10"/>
        <v>32.165605095541402</v>
      </c>
      <c r="R46" s="224">
        <f t="shared" si="11"/>
        <v>130.89702760084924</v>
      </c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12">
        <v>112</v>
      </c>
      <c r="D47" s="240">
        <v>50</v>
      </c>
      <c r="E47" s="240">
        <v>319</v>
      </c>
      <c r="F47" s="240">
        <v>132</v>
      </c>
      <c r="G47" s="240">
        <v>175</v>
      </c>
      <c r="H47" s="240">
        <v>163</v>
      </c>
      <c r="I47" s="240">
        <v>90</v>
      </c>
      <c r="J47" s="240">
        <v>172</v>
      </c>
      <c r="K47" s="245">
        <v>32</v>
      </c>
      <c r="L47" s="246">
        <v>131</v>
      </c>
      <c r="M47" s="240">
        <v>75</v>
      </c>
      <c r="N47" s="241">
        <v>60</v>
      </c>
      <c r="O47" s="212">
        <f t="shared" si="8"/>
        <v>1511</v>
      </c>
      <c r="P47" s="212">
        <f t="shared" si="9"/>
        <v>319</v>
      </c>
      <c r="Q47" s="212">
        <f t="shared" si="10"/>
        <v>32</v>
      </c>
      <c r="R47" s="213">
        <f t="shared" si="11"/>
        <v>125.91666666666667</v>
      </c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09">
        <v>104.9</v>
      </c>
      <c r="D48" s="210">
        <v>62.5</v>
      </c>
      <c r="E48" s="210">
        <v>417.2</v>
      </c>
      <c r="F48" s="210">
        <v>191.9</v>
      </c>
      <c r="G48" s="210">
        <v>180.4</v>
      </c>
      <c r="H48" s="210">
        <v>373.1</v>
      </c>
      <c r="I48" s="210">
        <v>140.69999999999999</v>
      </c>
      <c r="J48" s="210">
        <v>213.1</v>
      </c>
      <c r="K48" s="210">
        <v>34</v>
      </c>
      <c r="L48" s="210">
        <v>170.8</v>
      </c>
      <c r="M48" s="210">
        <v>122.3</v>
      </c>
      <c r="N48" s="211">
        <v>115.7</v>
      </c>
      <c r="O48" s="231">
        <f t="shared" si="8"/>
        <v>2126.6</v>
      </c>
      <c r="P48" s="209">
        <f t="shared" si="9"/>
        <v>417.2</v>
      </c>
      <c r="Q48" s="231">
        <f t="shared" si="10"/>
        <v>34</v>
      </c>
      <c r="R48" s="216">
        <f t="shared" si="11"/>
        <v>177.21666666666667</v>
      </c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09">
        <v>100.41</v>
      </c>
      <c r="D49" s="210">
        <v>78.259</v>
      </c>
      <c r="E49" s="210">
        <v>444.18099999999993</v>
      </c>
      <c r="F49" s="210">
        <v>157.78799999999998</v>
      </c>
      <c r="G49" s="210">
        <v>303.76950955414014</v>
      </c>
      <c r="H49" s="210">
        <v>161.09200000000001</v>
      </c>
      <c r="I49" s="210">
        <v>87.458999999999989</v>
      </c>
      <c r="J49" s="210">
        <v>150.07734394904458</v>
      </c>
      <c r="K49" s="210">
        <v>23.324999999999999</v>
      </c>
      <c r="L49" s="210">
        <v>107.98699999999999</v>
      </c>
      <c r="M49" s="210">
        <v>73.97699999999999</v>
      </c>
      <c r="N49" s="211">
        <v>72.908000000000001</v>
      </c>
      <c r="O49" s="209">
        <f t="shared" si="8"/>
        <v>1761.2328535031847</v>
      </c>
      <c r="P49" s="209">
        <f t="shared" si="9"/>
        <v>444.18099999999993</v>
      </c>
      <c r="Q49" s="209">
        <f t="shared" si="10"/>
        <v>23.324999999999999</v>
      </c>
      <c r="R49" s="216">
        <f t="shared" si="11"/>
        <v>146.76940445859873</v>
      </c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09">
        <v>90.816488938405229</v>
      </c>
      <c r="D50" s="210">
        <v>134.23523794365749</v>
      </c>
      <c r="E50" s="210">
        <v>256.88365430526818</v>
      </c>
      <c r="F50" s="210">
        <v>195.06605124940313</v>
      </c>
      <c r="G50" s="210">
        <v>180.98042336463473</v>
      </c>
      <c r="H50" s="210">
        <v>160.56024192264843</v>
      </c>
      <c r="I50" s="210">
        <v>207.28951137991407</v>
      </c>
      <c r="J50" s="210">
        <v>98.806302721629805</v>
      </c>
      <c r="K50" s="210">
        <v>32.373070189399968</v>
      </c>
      <c r="L50" s="210">
        <v>99.697596689479539</v>
      </c>
      <c r="M50" s="210">
        <v>87.601464268661474</v>
      </c>
      <c r="N50" s="211">
        <v>31.449944294127008</v>
      </c>
      <c r="O50" s="209">
        <f t="shared" si="8"/>
        <v>1575.7599872672288</v>
      </c>
      <c r="P50" s="209">
        <f t="shared" si="9"/>
        <v>256.88365430526818</v>
      </c>
      <c r="Q50" s="209">
        <f t="shared" si="10"/>
        <v>31.449944294127008</v>
      </c>
      <c r="R50" s="216">
        <f t="shared" si="11"/>
        <v>131.31333227226907</v>
      </c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09">
        <v>115.12738853503186</v>
      </c>
      <c r="D51" s="210">
        <v>151.91082802547771</v>
      </c>
      <c r="E51" s="210">
        <v>230.57324840764329</v>
      </c>
      <c r="F51" s="210">
        <v>270.70063694267515</v>
      </c>
      <c r="G51" s="210">
        <v>269.42675159235671</v>
      </c>
      <c r="H51" s="210">
        <v>199.36305732484075</v>
      </c>
      <c r="I51" s="210">
        <v>118.15286624203821</v>
      </c>
      <c r="J51" s="210">
        <v>134.87261146496814</v>
      </c>
      <c r="K51" s="210">
        <v>69.585987261146499</v>
      </c>
      <c r="L51" s="210">
        <v>137.10191082802547</v>
      </c>
      <c r="M51" s="210">
        <v>116.0828025477707</v>
      </c>
      <c r="N51" s="211">
        <v>112.10191082802547</v>
      </c>
      <c r="O51" s="209">
        <f t="shared" si="8"/>
        <v>1925</v>
      </c>
      <c r="P51" s="209">
        <f t="shared" si="9"/>
        <v>270.70063694267515</v>
      </c>
      <c r="Q51" s="209">
        <f t="shared" si="10"/>
        <v>69.585987261146499</v>
      </c>
      <c r="R51" s="216">
        <f t="shared" si="11"/>
        <v>160.41666666666666</v>
      </c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09">
        <v>101.75159235668789</v>
      </c>
      <c r="D52" s="210">
        <v>207.48407643312103</v>
      </c>
      <c r="E52" s="210">
        <v>263.37579617834393</v>
      </c>
      <c r="F52" s="210">
        <v>213.69426751592357</v>
      </c>
      <c r="G52" s="210">
        <v>159.71337579617835</v>
      </c>
      <c r="H52" s="210">
        <v>279.61783439490443</v>
      </c>
      <c r="I52" s="210">
        <v>54.777070063694268</v>
      </c>
      <c r="J52" s="210">
        <v>163.21656050955414</v>
      </c>
      <c r="K52" s="210">
        <v>79.140127388535035</v>
      </c>
      <c r="L52" s="210">
        <v>165.12738853503183</v>
      </c>
      <c r="M52" s="210">
        <v>139.64968152866243</v>
      </c>
      <c r="N52" s="211">
        <v>174.68152866242039</v>
      </c>
      <c r="O52" s="209">
        <f t="shared" si="8"/>
        <v>2002.2292993630574</v>
      </c>
      <c r="P52" s="209">
        <f t="shared" si="9"/>
        <v>279.61783439490443</v>
      </c>
      <c r="Q52" s="209">
        <f t="shared" si="10"/>
        <v>54.777070063694268</v>
      </c>
      <c r="R52" s="216">
        <f t="shared" si="11"/>
        <v>166.85244161358813</v>
      </c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09">
        <v>103.69426751592357</v>
      </c>
      <c r="D53" s="210">
        <v>155.12738853503186</v>
      </c>
      <c r="E53" s="210">
        <v>473.02547770700636</v>
      </c>
      <c r="F53" s="210">
        <v>105.25477707006371</v>
      </c>
      <c r="G53" s="247">
        <v>192.9299363057325</v>
      </c>
      <c r="H53" s="248">
        <v>178.18471337579615</v>
      </c>
      <c r="I53" s="210">
        <v>97.452229299363054</v>
      </c>
      <c r="J53" s="210">
        <v>128.63057324840764</v>
      </c>
      <c r="K53" s="210">
        <v>33.439490445859875</v>
      </c>
      <c r="L53" s="215">
        <v>160.38216560509554</v>
      </c>
      <c r="M53" s="210">
        <v>89.29936305732484</v>
      </c>
      <c r="N53" s="211">
        <v>80.127388535031855</v>
      </c>
      <c r="O53" s="209">
        <f t="shared" si="8"/>
        <v>1797.5477707006371</v>
      </c>
      <c r="P53" s="209">
        <f t="shared" si="9"/>
        <v>473.02547770700636</v>
      </c>
      <c r="Q53" s="209">
        <f t="shared" si="10"/>
        <v>33.439490445859875</v>
      </c>
      <c r="R53" s="216">
        <f t="shared" si="11"/>
        <v>149.79564755838643</v>
      </c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09">
        <v>218.82213125704692</v>
      </c>
      <c r="D54" s="210">
        <v>220.88159622065601</v>
      </c>
      <c r="E54" s="210">
        <v>611.66746038963402</v>
      </c>
      <c r="F54" s="210">
        <v>208.87494731380343</v>
      </c>
      <c r="G54" s="210">
        <v>216.21517328920166</v>
      </c>
      <c r="H54" s="210">
        <v>819.85804144814222</v>
      </c>
      <c r="I54" s="210">
        <v>218.55475095265251</v>
      </c>
      <c r="J54" s="210">
        <v>310.69591370627444</v>
      </c>
      <c r="K54" s="210">
        <v>121.14555958268888</v>
      </c>
      <c r="L54" s="210">
        <v>163.50942233488962</v>
      </c>
      <c r="M54" s="210">
        <v>99.506853519914799</v>
      </c>
      <c r="N54" s="211">
        <v>114.09499560371793</v>
      </c>
      <c r="O54" s="209">
        <f t="shared" si="8"/>
        <v>3323.8268456186224</v>
      </c>
      <c r="P54" s="209">
        <f t="shared" si="9"/>
        <v>819.85804144814222</v>
      </c>
      <c r="Q54" s="209">
        <f t="shared" si="10"/>
        <v>99.506853519914799</v>
      </c>
      <c r="R54" s="216">
        <f t="shared" si="11"/>
        <v>276.98557046821855</v>
      </c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09">
        <v>149.5</v>
      </c>
      <c r="D55" s="210">
        <v>152</v>
      </c>
      <c r="E55" s="210">
        <v>442.5</v>
      </c>
      <c r="F55" s="210">
        <v>469.5</v>
      </c>
      <c r="G55" s="210">
        <v>186</v>
      </c>
      <c r="H55" s="210">
        <v>236.5</v>
      </c>
      <c r="I55" s="210">
        <v>126</v>
      </c>
      <c r="J55" s="210">
        <v>76.5</v>
      </c>
      <c r="K55" s="210">
        <v>93.5</v>
      </c>
      <c r="L55" s="210">
        <v>104</v>
      </c>
      <c r="M55" s="210">
        <v>71</v>
      </c>
      <c r="N55" s="211">
        <v>146</v>
      </c>
      <c r="O55" s="209">
        <f t="shared" si="8"/>
        <v>2253</v>
      </c>
      <c r="P55" s="209">
        <f t="shared" si="9"/>
        <v>469.5</v>
      </c>
      <c r="Q55" s="209">
        <f t="shared" si="10"/>
        <v>71</v>
      </c>
      <c r="R55" s="216">
        <f t="shared" si="11"/>
        <v>187.75</v>
      </c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226">
        <v>156.01322451526133</v>
      </c>
      <c r="D56" s="227">
        <v>55.806089245742179</v>
      </c>
      <c r="E56" s="227">
        <v>115.54967178357785</v>
      </c>
      <c r="F56" s="227">
        <v>415.64904937879385</v>
      </c>
      <c r="G56" s="227">
        <v>282.74830569933755</v>
      </c>
      <c r="H56" s="227">
        <v>358.07315716586982</v>
      </c>
      <c r="I56" s="227">
        <v>108.575502177291</v>
      </c>
      <c r="J56" s="227">
        <v>444.1918968728944</v>
      </c>
      <c r="K56" s="227">
        <v>246.35593641194478</v>
      </c>
      <c r="L56" s="227">
        <v>224.60263879014457</v>
      </c>
      <c r="M56" s="227">
        <v>41.51079225722814</v>
      </c>
      <c r="N56" s="228">
        <v>108.32085426834396</v>
      </c>
      <c r="O56" s="226">
        <f t="shared" si="8"/>
        <v>2557.3971185664295</v>
      </c>
      <c r="P56" s="226">
        <f t="shared" si="9"/>
        <v>444.1918968728944</v>
      </c>
      <c r="Q56" s="226">
        <f t="shared" si="10"/>
        <v>41.51079225722814</v>
      </c>
      <c r="R56" s="229">
        <f t="shared" si="11"/>
        <v>213.11642654720245</v>
      </c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98"/>
      <c r="D58" s="250"/>
      <c r="E58" s="98"/>
      <c r="F58" s="98"/>
      <c r="G58" s="250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98"/>
      <c r="D59" s="250"/>
      <c r="E59" s="98"/>
      <c r="F59" s="98"/>
      <c r="G59" s="250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8" width="7.375" customWidth="1"/>
    <col min="19" max="23" width="9" customWidth="1"/>
    <col min="24" max="26" width="8" customWidth="1"/>
  </cols>
  <sheetData>
    <row r="1" spans="1:26" ht="19.5" customHeight="1">
      <c r="A1" s="23"/>
      <c r="B1" s="23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228</v>
      </c>
      <c r="C2" s="199" t="s">
        <v>229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3" t="s">
        <v>195</v>
      </c>
      <c r="T2" s="101">
        <f>COUNT(C5:N56)</f>
        <v>588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23" t="s">
        <v>224</v>
      </c>
      <c r="T3" s="31">
        <f>COUNTBLANK(C5:N56)-24</f>
        <v>12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06" t="s">
        <v>211</v>
      </c>
      <c r="P4" s="203" t="s">
        <v>212</v>
      </c>
      <c r="Q4" s="207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09">
        <v>4.7014802537625258</v>
      </c>
      <c r="D5" s="210">
        <v>4.7599754277570918</v>
      </c>
      <c r="E5" s="210">
        <v>4.6120693090097236</v>
      </c>
      <c r="F5" s="210">
        <v>4.7660460261170465</v>
      </c>
      <c r="G5" s="210">
        <v>4.639444038956313</v>
      </c>
      <c r="H5" s="210">
        <v>4.533756770648246</v>
      </c>
      <c r="I5" s="210">
        <v>4.4808694791387804</v>
      </c>
      <c r="J5" s="210">
        <v>4.7118844967891818</v>
      </c>
      <c r="K5" s="210">
        <v>4.4966321104330369</v>
      </c>
      <c r="L5" s="210">
        <v>4.5609559521274381</v>
      </c>
      <c r="M5" s="210">
        <v>4.4536999453479638</v>
      </c>
      <c r="N5" s="211">
        <v>4.4965321401716309</v>
      </c>
      <c r="O5" s="251">
        <f t="shared" ref="O5:O16" si="0">MAX(C5:N5)</f>
        <v>4.7660460261170465</v>
      </c>
      <c r="P5" s="212">
        <f t="shared" ref="P5:P16" si="1">MIN(C5:N5)</f>
        <v>4.4536999453479638</v>
      </c>
      <c r="Q5" s="212">
        <f>-LOG((mm!C5*10^-pH!C5+mm!D5*10^-pH!D5+mm!E5*10^-pH!E5+mm!F5*10^-pH!F5+mm!G5*10^-pH!G5+mm!H5*10^-pH!H5+mm!I5*10^-pH!I5+mm!J5*10^-pH!J5+mm!K5*10^-pH!K5+mm!L5*10^-pH!L5+mm!M5*10^-pH!M5+mm!N5*10^-pH!N5)/mm!O5)</f>
        <v>4.5999925957140686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09">
        <v>5.6897887665389444</v>
      </c>
      <c r="D6" s="210">
        <v>4.8896446872885759</v>
      </c>
      <c r="E6" s="210">
        <v>5.4299221535640143</v>
      </c>
      <c r="F6" s="215">
        <v>5.5157665490172008</v>
      </c>
      <c r="G6" s="215">
        <v>5.552816393572753</v>
      </c>
      <c r="H6" s="210">
        <v>4.818325822555801</v>
      </c>
      <c r="I6" s="210">
        <v>4.9639868898111512</v>
      </c>
      <c r="J6" s="210">
        <v>5.1379047872173418</v>
      </c>
      <c r="K6" s="210">
        <v>5.1698884412783546</v>
      </c>
      <c r="L6" s="210">
        <v>5.0244585662896926</v>
      </c>
      <c r="M6" s="210">
        <v>4.7983441922294334</v>
      </c>
      <c r="N6" s="211">
        <v>5.0426563958969606</v>
      </c>
      <c r="O6" s="252">
        <f t="shared" si="0"/>
        <v>5.6897887665389444</v>
      </c>
      <c r="P6" s="209">
        <f t="shared" si="1"/>
        <v>4.7983441922294334</v>
      </c>
      <c r="Q6" s="209">
        <f>-LOG((mm!C6*10^-pH!C6+mm!D6*10^-pH!D6+mm!E6*10^-pH!E6+mm!F6*10^-pH!F6+mm!G6*10^-pH!G6+mm!H6*10^-pH!H6+mm!I6*10^-pH!I6+mm!J6*10^-pH!J6+mm!K6*10^-pH!K6+mm!L6*10^-pH!L6+mm!M6*10^-pH!M6+mm!N6*10^-pH!N6)/mm!O6)</f>
        <v>5.0170625253589698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09">
        <v>4.8497609726850452</v>
      </c>
      <c r="D7" s="210">
        <v>4.8388687560638068</v>
      </c>
      <c r="E7" s="210">
        <v>4.6770234459511695</v>
      </c>
      <c r="F7" s="210">
        <v>4.7844549464065622</v>
      </c>
      <c r="G7" s="210">
        <v>4.8923148448217351</v>
      </c>
      <c r="H7" s="210">
        <v>4.4817599694226207</v>
      </c>
      <c r="I7" s="210">
        <v>4.3923793279465668</v>
      </c>
      <c r="J7" s="210">
        <v>5.01136352168656</v>
      </c>
      <c r="K7" s="210">
        <v>4.6264068268449767</v>
      </c>
      <c r="L7" s="210">
        <v>4.7188393373517155</v>
      </c>
      <c r="M7" s="210">
        <v>4.5035045713705291</v>
      </c>
      <c r="N7" s="211">
        <v>4.5816191021721648</v>
      </c>
      <c r="O7" s="252">
        <f t="shared" si="0"/>
        <v>5.01136352168656</v>
      </c>
      <c r="P7" s="209">
        <f t="shared" si="1"/>
        <v>4.3923793279465668</v>
      </c>
      <c r="Q7" s="209">
        <f>-LOG((mm!C7*10^-pH!C7+mm!D7*10^-pH!D7+mm!E7*10^-pH!E7+mm!F7*10^-pH!F7+mm!G7*10^-pH!G7+mm!H7*10^-pH!H7+mm!I7*10^-pH!I7+mm!J7*10^-pH!J7+mm!K7*10^-pH!K7+mm!L7*10^-pH!L7+mm!M7*10^-pH!M7+mm!N7*10^-pH!N7)/mm!O7)</f>
        <v>4.6913066986895178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217">
        <v>6.29</v>
      </c>
      <c r="D8" s="215">
        <v>5.23</v>
      </c>
      <c r="E8" s="215">
        <v>5.51</v>
      </c>
      <c r="F8" s="215">
        <v>5.52</v>
      </c>
      <c r="G8" s="210">
        <v>5.44</v>
      </c>
      <c r="H8" s="210">
        <v>5.28</v>
      </c>
      <c r="I8" s="210">
        <v>4.75</v>
      </c>
      <c r="J8" s="210">
        <v>5.24</v>
      </c>
      <c r="K8" s="210">
        <v>4.79</v>
      </c>
      <c r="L8" s="215">
        <v>5.55</v>
      </c>
      <c r="M8" s="215">
        <v>4.71</v>
      </c>
      <c r="N8" s="211">
        <v>5.21</v>
      </c>
      <c r="O8" s="252">
        <f t="shared" si="0"/>
        <v>6.29</v>
      </c>
      <c r="P8" s="209">
        <f t="shared" si="1"/>
        <v>4.71</v>
      </c>
      <c r="Q8" s="217">
        <f>-LOG((mm!C8*10^-pH!C8+mm!D8*10^-pH!D8+mm!E8*10^-pH!E8+mm!F8*10^-pH!F8+mm!G8*10^-pH!G8+mm!H8*10^-pH!H8+mm!I8*10^-pH!I8+mm!J8*10^-pH!J8+mm!K8*10^-pH!K8+mm!L8*10^-pH!L8+mm!M8*10^-pH!M8+mm!N8*10^-pH!N8)/mm!O8)</f>
        <v>5.2980087400247955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09"/>
      <c r="D9" s="210"/>
      <c r="E9" s="210">
        <v>4.2300000000000004</v>
      </c>
      <c r="F9" s="210"/>
      <c r="G9" s="210">
        <v>4.4800000000000004</v>
      </c>
      <c r="H9" s="210"/>
      <c r="I9" s="210"/>
      <c r="J9" s="210">
        <v>4.74</v>
      </c>
      <c r="K9" s="210"/>
      <c r="L9" s="210"/>
      <c r="M9" s="210">
        <v>4.3499999999999996</v>
      </c>
      <c r="N9" s="211"/>
      <c r="O9" s="252">
        <f t="shared" si="0"/>
        <v>4.74</v>
      </c>
      <c r="P9" s="209">
        <f t="shared" si="1"/>
        <v>4.2300000000000004</v>
      </c>
      <c r="Q9" s="217">
        <f>-LOG((mm!C9*10^-pH!C9+mm!D9*10^-pH!D9+mm!E9*10^-pH!E9+mm!F9*10^-pH!F9+mm!G9*10^-pH!G9+mm!H9*10^-pH!H9+mm!I9*10^-pH!I9+mm!J9*10^-pH!J9+mm!K9*10^-pH!K9+mm!L9*10^-pH!L9+mm!M9*10^-pH!M9+mm!N9*10^-pH!N9)/mm!O9)</f>
        <v>4.4276041287712049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220">
        <v>5.517006036119529</v>
      </c>
      <c r="D10" s="210">
        <v>5.1310664764535918</v>
      </c>
      <c r="E10" s="210">
        <v>5.0212407725644956</v>
      </c>
      <c r="F10" s="210">
        <v>4.8313055547013386</v>
      </c>
      <c r="G10" s="210">
        <v>4.5609326969071624</v>
      </c>
      <c r="H10" s="210">
        <v>4.4253379926950842</v>
      </c>
      <c r="I10" s="210">
        <v>4.4242895099446962</v>
      </c>
      <c r="J10" s="210">
        <v>4.3937302242813292</v>
      </c>
      <c r="K10" s="210">
        <v>4.3529112256262641</v>
      </c>
      <c r="L10" s="210">
        <v>4.7700626416063123</v>
      </c>
      <c r="M10" s="210">
        <v>4.6381715833911601</v>
      </c>
      <c r="N10" s="211">
        <v>4.5924641372894248</v>
      </c>
      <c r="O10" s="253">
        <f t="shared" si="0"/>
        <v>5.517006036119529</v>
      </c>
      <c r="P10" s="209">
        <f t="shared" si="1"/>
        <v>4.3529112256262641</v>
      </c>
      <c r="Q10" s="209">
        <f>-LOG((mm!C10*10^-pH!C10+mm!D10*10^-pH!D10+mm!E10*10^-pH!E10+mm!F10*10^-pH!F10+mm!G10*10^-pH!G10+mm!H10*10^-pH!H10+mm!I10*10^-pH!I10+mm!J10*10^-pH!J10+mm!K10*10^-pH!K10+mm!L10*10^-pH!L10+mm!M10*10^-pH!M10+mm!N10*10^-pH!N10)/mm!O10)</f>
        <v>4.6469066312005491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09">
        <v>5.04</v>
      </c>
      <c r="D11" s="210">
        <v>5.01</v>
      </c>
      <c r="E11" s="210">
        <v>4.57</v>
      </c>
      <c r="F11" s="210">
        <v>5.35</v>
      </c>
      <c r="G11" s="210">
        <v>4.43</v>
      </c>
      <c r="H11" s="210">
        <v>4.3499999999999996</v>
      </c>
      <c r="I11" s="210">
        <v>4.6900000000000004</v>
      </c>
      <c r="J11" s="210">
        <v>4.5</v>
      </c>
      <c r="K11" s="210">
        <v>4.34</v>
      </c>
      <c r="L11" s="210">
        <v>5.07</v>
      </c>
      <c r="M11" s="210">
        <v>5.41</v>
      </c>
      <c r="N11" s="211">
        <v>4.5199999999999996</v>
      </c>
      <c r="O11" s="252">
        <f t="shared" si="0"/>
        <v>5.41</v>
      </c>
      <c r="P11" s="209">
        <f t="shared" si="1"/>
        <v>4.34</v>
      </c>
      <c r="Q11" s="209">
        <f>-LOG((mm!C11*10^-pH!C11+mm!D11*10^-pH!D11+mm!E11*10^-pH!E11+mm!F11*10^-pH!F11+mm!G11*10^-pH!G11+mm!H11*10^-pH!H11+mm!I11*10^-pH!I11+mm!J11*10^-pH!J11+mm!K11*10^-pH!K11+mm!L11*10^-pH!L11+mm!M11*10^-pH!M11+mm!N11*10^-pH!N11)/mm!O11)</f>
        <v>4.7496613027330508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09">
        <v>6.4656202854970397</v>
      </c>
      <c r="D12" s="210">
        <v>4.7778442121837497</v>
      </c>
      <c r="E12" s="210">
        <v>4.96764413347793</v>
      </c>
      <c r="F12" s="210">
        <v>4.8524593765015176</v>
      </c>
      <c r="G12" s="210">
        <v>4.2673775200003625</v>
      </c>
      <c r="H12" s="210">
        <v>5.3220469514342001</v>
      </c>
      <c r="I12" s="210">
        <v>4.4017502408619356</v>
      </c>
      <c r="J12" s="210">
        <v>4.4601374305061814</v>
      </c>
      <c r="K12" s="210">
        <v>4.4542025620479526</v>
      </c>
      <c r="L12" s="210">
        <v>4.6081616369682274</v>
      </c>
      <c r="M12" s="210">
        <v>4.3750766365261864</v>
      </c>
      <c r="N12" s="211">
        <v>5.4943793715709219</v>
      </c>
      <c r="O12" s="254">
        <f t="shared" si="0"/>
        <v>6.4656202854970397</v>
      </c>
      <c r="P12" s="223">
        <f t="shared" si="1"/>
        <v>4.2673775200003625</v>
      </c>
      <c r="Q12" s="209">
        <f>-LOG((mm!C13*10^-pH!C12+mm!D13*10^-pH!D12+mm!E13*10^-pH!E12+mm!F13*10^-pH!F12+mm!G13*10^-pH!G12+mm!H13*10^-pH!H12+mm!I13*10^-pH!I12+mm!J13*10^-pH!J12+mm!K13*10^-pH!K12+mm!L13*10^-pH!L12+mm!M13*10^-pH!M12+mm!N13*10^-pH!N12)/mm!O13)</f>
        <v>4.6812782374094386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226">
        <v>5.8039704678627553</v>
      </c>
      <c r="D13" s="227">
        <v>4.5531806366411489</v>
      </c>
      <c r="E13" s="227">
        <v>4.6192637809840145</v>
      </c>
      <c r="F13" s="227">
        <v>4.7213816269991069</v>
      </c>
      <c r="G13" s="227">
        <v>4.12</v>
      </c>
      <c r="H13" s="227">
        <v>4.5856364944069492</v>
      </c>
      <c r="I13" s="227">
        <v>4.3860260388743129</v>
      </c>
      <c r="J13" s="227">
        <v>4.4943487622281157</v>
      </c>
      <c r="K13" s="227">
        <v>4.4004231064789057</v>
      </c>
      <c r="L13" s="227">
        <v>4.6537589036472493</v>
      </c>
      <c r="M13" s="227">
        <v>4.3904823152198889</v>
      </c>
      <c r="N13" s="228">
        <v>4.7327870179388389</v>
      </c>
      <c r="O13" s="255">
        <f t="shared" si="0"/>
        <v>5.8039704678627553</v>
      </c>
      <c r="P13" s="226">
        <f t="shared" si="1"/>
        <v>4.12</v>
      </c>
      <c r="Q13" s="226">
        <f>-LOG((mm!C13*10^-pH!C13+mm!D13*10^-pH!D13+mm!E13*10^-pH!E13+mm!F13*10^-pH!F13+mm!G13*10^-pH!G13+mm!H13*10^-pH!H13+mm!I13*10^-pH!I13+mm!J13*10^-pH!J13+mm!K13*10^-pH!K13+mm!L13*10^-pH!L13+mm!M13*10^-pH!M13+mm!N13*10^-pH!N13)/mm!O13)</f>
        <v>4.5627696517618936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231">
        <v>4.9800000000000004</v>
      </c>
      <c r="D14" s="232">
        <v>5</v>
      </c>
      <c r="E14" s="232">
        <v>4.6500000000000004</v>
      </c>
      <c r="F14" s="232">
        <v>4.76</v>
      </c>
      <c r="G14" s="232">
        <v>4.58</v>
      </c>
      <c r="H14" s="232">
        <v>4.22</v>
      </c>
      <c r="I14" s="232">
        <v>4.47</v>
      </c>
      <c r="J14" s="232">
        <v>4.18</v>
      </c>
      <c r="K14" s="232">
        <v>3.83</v>
      </c>
      <c r="L14" s="232">
        <v>4.7699999999999996</v>
      </c>
      <c r="M14" s="232">
        <v>4.25</v>
      </c>
      <c r="N14" s="233">
        <v>4.49</v>
      </c>
      <c r="O14" s="256">
        <f t="shared" si="0"/>
        <v>5</v>
      </c>
      <c r="P14" s="231">
        <f t="shared" si="1"/>
        <v>3.83</v>
      </c>
      <c r="Q14" s="231">
        <f>-LOG((mm!C14*10^-pH!C14+mm!D14*10^-pH!D14+mm!E14*10^-pH!E14+mm!F14*10^-pH!F14+mm!G14*10^-pH!G14+mm!H14*10^-pH!H14+mm!I14*10^-pH!I14+mm!J14*10^-pH!J14+mm!K14*10^-pH!K14+mm!L14*10^-pH!L14+mm!M14*10^-pH!M14+mm!N14*10^-pH!N14)/mm!O14)</f>
        <v>4.5004117557692762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09">
        <v>5.88</v>
      </c>
      <c r="D15" s="210">
        <v>4.8600000000000003</v>
      </c>
      <c r="E15" s="210">
        <v>4.71</v>
      </c>
      <c r="F15" s="210">
        <v>5.05</v>
      </c>
      <c r="G15" s="210">
        <v>4.25</v>
      </c>
      <c r="H15" s="210">
        <v>4.34</v>
      </c>
      <c r="I15" s="210">
        <v>4.43</v>
      </c>
      <c r="J15" s="210">
        <v>4.16</v>
      </c>
      <c r="K15" s="210">
        <v>4.05</v>
      </c>
      <c r="L15" s="210">
        <v>4.62</v>
      </c>
      <c r="M15" s="210"/>
      <c r="N15" s="211"/>
      <c r="O15" s="252">
        <f t="shared" si="0"/>
        <v>5.88</v>
      </c>
      <c r="P15" s="209">
        <f t="shared" si="1"/>
        <v>4.05</v>
      </c>
      <c r="Q15" s="209">
        <f>-LOG((mm!C15*10^-pH!C15+mm!D15*10^-pH!D15+mm!E15*10^-pH!E15+mm!F15*10^-pH!F15+mm!G15*10^-pH!G15+mm!H15*10^-pH!H15+mm!I15*10^-pH!I15+mm!J15*10^-pH!J15+mm!K15*10^-pH!K15+mm!L15*10^-pH!L15+mm!M15*10^-pH!M15+mm!N15*10^-pH!N15)/mm!O15)</f>
        <v>4.5963231467654024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235">
        <v>5.3841101912304312</v>
      </c>
      <c r="D16" s="210">
        <v>4.4452999128204862</v>
      </c>
      <c r="E16" s="210">
        <v>4.3489621274909771</v>
      </c>
      <c r="F16" s="210">
        <v>4.8658144263384537</v>
      </c>
      <c r="G16" s="210">
        <v>5.161438604004565</v>
      </c>
      <c r="H16" s="210">
        <v>5.0727476896869215</v>
      </c>
      <c r="I16" s="210">
        <v>4.4719916020768</v>
      </c>
      <c r="J16" s="210">
        <v>4.75</v>
      </c>
      <c r="K16" s="210">
        <v>6.58</v>
      </c>
      <c r="L16" s="210">
        <v>6.03</v>
      </c>
      <c r="M16" s="210">
        <v>4.4000000000000004</v>
      </c>
      <c r="N16" s="211">
        <v>5.9</v>
      </c>
      <c r="O16" s="252">
        <f t="shared" si="0"/>
        <v>6.58</v>
      </c>
      <c r="P16" s="209">
        <f t="shared" si="1"/>
        <v>4.3489621274909771</v>
      </c>
      <c r="Q16" s="209">
        <f>-LOG((mm!C16*10^-pH!C16+mm!D16*10^-pH!D16+mm!E16*10^-pH!E16+mm!F16*10^-pH!F16+mm!G16*10^-pH!G16+mm!H16*10^-pH!H16+mm!I16*10^-pH!I16+mm!J16*10^-pH!J16+mm!K16*10^-pH!K16+mm!L16*10^-pH!L16+mm!M16*10^-pH!M16+mm!N16*10^-pH!N16)/mm!O16)</f>
        <v>4.6852274195601806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09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1"/>
      <c r="O17" s="252"/>
      <c r="P17" s="209"/>
      <c r="Q17" s="209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09">
        <v>4.67</v>
      </c>
      <c r="D18" s="210">
        <v>4.4800000000000004</v>
      </c>
      <c r="E18" s="210">
        <v>4.43</v>
      </c>
      <c r="F18" s="210">
        <v>4.53</v>
      </c>
      <c r="G18" s="210">
        <v>4.2699999999999996</v>
      </c>
      <c r="H18" s="210">
        <v>4.3</v>
      </c>
      <c r="I18" s="210">
        <v>4.33</v>
      </c>
      <c r="J18" s="210">
        <v>4.17</v>
      </c>
      <c r="K18" s="210">
        <v>4.75</v>
      </c>
      <c r="L18" s="210">
        <v>4.79</v>
      </c>
      <c r="M18" s="210">
        <v>4.38</v>
      </c>
      <c r="N18" s="211">
        <v>4.62</v>
      </c>
      <c r="O18" s="252">
        <f t="shared" ref="O18:O39" si="2">MAX(C18:N18)</f>
        <v>4.79</v>
      </c>
      <c r="P18" s="209">
        <f t="shared" ref="P18:P39" si="3">MIN(C18:N18)</f>
        <v>4.17</v>
      </c>
      <c r="Q18" s="209">
        <f>-LOG((mm!C18*10^-pH!C18+mm!D18*10^-pH!D18+mm!E18*10^-pH!E18+mm!F18*10^-pH!F18+mm!G18*10^-pH!G18+mm!H18*10^-pH!H18+mm!I18*10^-pH!I18+mm!J18*10^-pH!J18+mm!K18*10^-pH!K18+mm!L18*10^-pH!L18+mm!M18*10^-pH!M18+mm!N18*10^-pH!N18)/mm!O18)</f>
        <v>4.4239180816592727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09">
        <v>5.71</v>
      </c>
      <c r="D19" s="210">
        <v>5.05</v>
      </c>
      <c r="E19" s="210">
        <v>5.14</v>
      </c>
      <c r="F19" s="210">
        <v>4.99</v>
      </c>
      <c r="G19" s="210">
        <v>4.26</v>
      </c>
      <c r="H19" s="210">
        <v>4.4400000000000004</v>
      </c>
      <c r="I19" s="210">
        <v>4.3899999999999997</v>
      </c>
      <c r="J19" s="210">
        <v>4.28</v>
      </c>
      <c r="K19" s="210">
        <v>4.5199999999999996</v>
      </c>
      <c r="L19" s="210">
        <v>4.53</v>
      </c>
      <c r="M19" s="210">
        <v>4.82</v>
      </c>
      <c r="N19" s="211">
        <v>4.53</v>
      </c>
      <c r="O19" s="252">
        <f t="shared" si="2"/>
        <v>5.71</v>
      </c>
      <c r="P19" s="209">
        <f t="shared" si="3"/>
        <v>4.26</v>
      </c>
      <c r="Q19" s="209">
        <f>-LOG((mm!C19*10^-pH!C19+mm!D19*10^-pH!D19+mm!E19*10^-pH!E19+mm!F19*10^-pH!F19+mm!G19*10^-pH!G19+mm!H19*10^-pH!H19+mm!I19*10^-pH!I19+mm!J19*10^-pH!J19+mm!K19*10^-pH!K19+mm!L19*10^-pH!L19+mm!M19*10^-pH!M19+mm!N19*10^-pH!N19)/mm!O19)</f>
        <v>4.5943382482074009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09">
        <v>5.38</v>
      </c>
      <c r="D20" s="210">
        <v>4.92</v>
      </c>
      <c r="E20" s="210">
        <v>4.9400000000000004</v>
      </c>
      <c r="F20" s="210">
        <v>5.77</v>
      </c>
      <c r="G20" s="210">
        <v>4.57</v>
      </c>
      <c r="H20" s="210">
        <v>4.3</v>
      </c>
      <c r="I20" s="210">
        <v>4.43</v>
      </c>
      <c r="J20" s="210">
        <v>4.25</v>
      </c>
      <c r="K20" s="210">
        <v>4.1900000000000004</v>
      </c>
      <c r="L20" s="210">
        <v>4.32</v>
      </c>
      <c r="M20" s="210">
        <v>4.29</v>
      </c>
      <c r="N20" s="211">
        <v>4.09</v>
      </c>
      <c r="O20" s="252">
        <f t="shared" si="2"/>
        <v>5.77</v>
      </c>
      <c r="P20" s="209">
        <f t="shared" si="3"/>
        <v>4.09</v>
      </c>
      <c r="Q20" s="209">
        <f>-LOG((mm!C20*10^-pH!C20+mm!D20*10^-pH!D20+mm!E20*10^-pH!E20+mm!F20*10^-pH!F20+mm!G20*10^-pH!G20+mm!H20*10^-pH!H20+mm!I20*10^-pH!I20+mm!J20*10^-pH!J20+mm!K20*10^-pH!K20+mm!L20*10^-pH!L20+mm!M20*10^-pH!M20+mm!N20*10^-pH!N20)/mm!O20)</f>
        <v>4.5312723011219633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09">
        <v>5.36</v>
      </c>
      <c r="D21" s="210">
        <v>5.45</v>
      </c>
      <c r="E21" s="210">
        <v>5.69</v>
      </c>
      <c r="F21" s="210">
        <v>5.71</v>
      </c>
      <c r="G21" s="210">
        <v>5.04</v>
      </c>
      <c r="H21" s="210">
        <v>4.4800000000000004</v>
      </c>
      <c r="I21" s="210">
        <v>4.37</v>
      </c>
      <c r="J21" s="210">
        <v>4.2</v>
      </c>
      <c r="K21" s="210">
        <v>4.3600000000000003</v>
      </c>
      <c r="L21" s="210">
        <v>4.62</v>
      </c>
      <c r="M21" s="210">
        <v>4.28</v>
      </c>
      <c r="N21" s="211">
        <v>4.4400000000000004</v>
      </c>
      <c r="O21" s="252">
        <f t="shared" si="2"/>
        <v>5.71</v>
      </c>
      <c r="P21" s="209">
        <f t="shared" si="3"/>
        <v>4.2</v>
      </c>
      <c r="Q21" s="209">
        <f>-LOG((mm!C21*10^-pH!C21+mm!D21*10^-pH!D21+mm!E21*10^-pH!E21+mm!F21*10^-pH!F21+mm!G21*10^-pH!G21+mm!H21*10^-pH!H21+mm!I21*10^-pH!I21+mm!J21*10^-pH!J21+mm!K21*10^-pH!K21+mm!L21*10^-pH!L21+mm!M21*10^-pH!M21+mm!N21*10^-pH!N21)/mm!O21)</f>
        <v>4.6799114663472405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09">
        <v>5.6942938200546207</v>
      </c>
      <c r="D22" s="210">
        <v>5.7985424547021003</v>
      </c>
      <c r="E22" s="210">
        <v>4.6355647993868043</v>
      </c>
      <c r="F22" s="210">
        <v>4.8545716108703356</v>
      </c>
      <c r="G22" s="210">
        <v>4.42404099103193</v>
      </c>
      <c r="H22" s="210">
        <v>4.3322686601195324</v>
      </c>
      <c r="I22" s="210">
        <v>4.5877515278478027</v>
      </c>
      <c r="J22" s="210">
        <v>4.4620857614708571</v>
      </c>
      <c r="K22" s="210">
        <v>5.7400637058187263</v>
      </c>
      <c r="L22" s="210">
        <v>4.770974737213991</v>
      </c>
      <c r="M22" s="210">
        <v>4.3308193037486493</v>
      </c>
      <c r="N22" s="211">
        <v>4.4800000000000004</v>
      </c>
      <c r="O22" s="252">
        <f t="shared" si="2"/>
        <v>5.7985424547021003</v>
      </c>
      <c r="P22" s="209">
        <f t="shared" si="3"/>
        <v>4.3308193037486493</v>
      </c>
      <c r="Q22" s="209">
        <f>-LOG((mm!C22*10^-pH!C22+mm!D22*10^-pH!D22+mm!E22*10^-pH!E22+mm!F22*10^-pH!F22+mm!G22*10^-pH!G22+mm!H22*10^-pH!H22+mm!I22*10^-pH!I22+mm!J22*10^-pH!J22+mm!K22*10^-pH!K22+mm!L22*10^-pH!L22+mm!M22*10^-pH!M22+mm!N22*10^-pH!N22)/mm!O22)</f>
        <v>4.6228357689891961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09">
        <v>5.51</v>
      </c>
      <c r="D23" s="210">
        <v>5.14</v>
      </c>
      <c r="E23" s="210">
        <v>4.92</v>
      </c>
      <c r="F23" s="210">
        <v>5.57</v>
      </c>
      <c r="G23" s="210">
        <v>4.1900000000000004</v>
      </c>
      <c r="H23" s="210">
        <v>4.24</v>
      </c>
      <c r="I23" s="210">
        <v>4.34</v>
      </c>
      <c r="J23" s="210">
        <v>4.46</v>
      </c>
      <c r="K23" s="210">
        <v>5.47</v>
      </c>
      <c r="L23" s="210">
        <v>4.5999999999999996</v>
      </c>
      <c r="M23" s="210">
        <v>5.31</v>
      </c>
      <c r="N23" s="211">
        <v>4.8099999999999996</v>
      </c>
      <c r="O23" s="252">
        <f t="shared" si="2"/>
        <v>5.57</v>
      </c>
      <c r="P23" s="209">
        <f t="shared" si="3"/>
        <v>4.1900000000000004</v>
      </c>
      <c r="Q23" s="209">
        <f>-LOG((mm!C23*10^-pH!C23+mm!D23*10^-pH!D23+mm!E23*10^-pH!E23+mm!F23*10^-pH!F23+mm!G23*10^-pH!G23+mm!H23*10^-pH!H23+mm!I23*10^-pH!I23+mm!J23*10^-pH!J23+mm!K23*10^-pH!K23+mm!L23*10^-pH!L23+mm!M23*10^-pH!M23+mm!N23*10^-pH!N23)/mm!O23)</f>
        <v>4.4733566253023369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09">
        <v>5.05</v>
      </c>
      <c r="D24" s="210">
        <v>4.58</v>
      </c>
      <c r="E24" s="210">
        <v>4.67</v>
      </c>
      <c r="F24" s="210">
        <v>5.27</v>
      </c>
      <c r="G24" s="210">
        <v>4.55</v>
      </c>
      <c r="H24" s="210">
        <v>4.1900000000000004</v>
      </c>
      <c r="I24" s="210">
        <v>4.3600000000000003</v>
      </c>
      <c r="J24" s="210">
        <v>4.1500000000000004</v>
      </c>
      <c r="K24" s="210">
        <v>4.84</v>
      </c>
      <c r="L24" s="210">
        <v>4.53</v>
      </c>
      <c r="M24" s="210">
        <v>4.46</v>
      </c>
      <c r="N24" s="211">
        <v>4.45</v>
      </c>
      <c r="O24" s="252">
        <f t="shared" si="2"/>
        <v>5.27</v>
      </c>
      <c r="P24" s="209">
        <f t="shared" si="3"/>
        <v>4.1500000000000004</v>
      </c>
      <c r="Q24" s="209">
        <f>-LOG((mm!C24*10^-pH!C24+mm!D24*10^-pH!D24+mm!E24*10^-pH!E24+mm!F24*10^-pH!F24+mm!G24*10^-pH!G24+mm!H24*10^-pH!H24+mm!I24*10^-pH!I24+mm!J24*10^-pH!J24+mm!K24*10^-pH!K24+mm!L24*10^-pH!L24+mm!M24*10^-pH!M24+mm!N24*10^-pH!N24)/mm!O24)</f>
        <v>4.4465532531744048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223">
        <v>5.1263390892060023</v>
      </c>
      <c r="D25" s="257"/>
      <c r="E25" s="236">
        <v>4.7539660414520766</v>
      </c>
      <c r="F25" s="236">
        <v>4.6185073511776844</v>
      </c>
      <c r="G25" s="236">
        <v>4.1399999999999997</v>
      </c>
      <c r="H25" s="236">
        <v>4.3787115931053568</v>
      </c>
      <c r="I25" s="236">
        <v>4.2369231350585448</v>
      </c>
      <c r="J25" s="236">
        <v>4.8741162551911801</v>
      </c>
      <c r="K25" s="236">
        <v>4.435156502411651</v>
      </c>
      <c r="L25" s="236">
        <v>4.5012908336982864</v>
      </c>
      <c r="M25" s="236">
        <v>4.5350002477109896</v>
      </c>
      <c r="N25" s="237">
        <v>4.2494292384444172</v>
      </c>
      <c r="O25" s="255">
        <f t="shared" si="2"/>
        <v>5.1263390892060023</v>
      </c>
      <c r="P25" s="223">
        <f t="shared" si="3"/>
        <v>4.1399999999999997</v>
      </c>
      <c r="Q25" s="223">
        <f>-LOG((mm!C25*10^-pH!C25+mm!E25*10^-pH!E25+mm!F25*10^-pH!F25+mm!G25*10^-pH!G25+mm!H25*10^-pH!H25+mm!I25*10^-pH!I25+mm!J25*10^-pH!J25+mm!K25*10^-pH!K25+mm!L25*10^-pH!L25+mm!M25*10^-pH!M25+mm!N25*10^-pH!N25)/(mm!O25-mm!D25))</f>
        <v>4.4968986289082595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239">
        <v>6.15</v>
      </c>
      <c r="D26" s="240">
        <v>4.8499999999999996</v>
      </c>
      <c r="E26" s="240">
        <v>4.9400000000000004</v>
      </c>
      <c r="F26" s="240">
        <v>5.0199999999999996</v>
      </c>
      <c r="G26" s="240">
        <v>4.84</v>
      </c>
      <c r="H26" s="240">
        <v>4.8899999999999997</v>
      </c>
      <c r="I26" s="240">
        <v>4.4400000000000004</v>
      </c>
      <c r="J26" s="240">
        <v>4.5199999999999996</v>
      </c>
      <c r="K26" s="240">
        <v>4.8600000000000003</v>
      </c>
      <c r="L26" s="240">
        <v>4.92</v>
      </c>
      <c r="M26" s="240">
        <v>4.6500000000000004</v>
      </c>
      <c r="N26" s="241">
        <v>5</v>
      </c>
      <c r="O26" s="251">
        <f t="shared" si="2"/>
        <v>6.15</v>
      </c>
      <c r="P26" s="212">
        <f t="shared" si="3"/>
        <v>4.4400000000000004</v>
      </c>
      <c r="Q26" s="212">
        <f>-LOG((mm!C26*10^-pH!C26+mm!D26*10^-pH!D26+mm!E26*10^-pH!E26+mm!F26*10^-pH!F26+mm!G26*10^-pH!G26+mm!H26*10^-pH!H26+mm!I26*10^-pH!I26+mm!J26*10^-pH!J26+mm!K26*10^-pH!K26+mm!L26*10^-pH!L26+mm!M26*10^-pH!M26+mm!N26*10^-pH!N26)/mm!O26)</f>
        <v>4.7803232557661817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09">
        <v>5.5026859353524911</v>
      </c>
      <c r="D27" s="210">
        <v>4.483148150482541</v>
      </c>
      <c r="E27" s="210">
        <v>4.761234849651732</v>
      </c>
      <c r="F27" s="210">
        <v>4.9358027934911304</v>
      </c>
      <c r="G27" s="210">
        <v>4.55</v>
      </c>
      <c r="H27" s="210">
        <v>4.7488562279913316</v>
      </c>
      <c r="I27" s="210">
        <v>4.3992357678761902</v>
      </c>
      <c r="J27" s="210">
        <v>4.5236583618098445</v>
      </c>
      <c r="K27" s="210">
        <v>4.4225679482646996</v>
      </c>
      <c r="L27" s="210">
        <v>4.5213927510688769</v>
      </c>
      <c r="M27" s="210">
        <v>4.3831266041277335</v>
      </c>
      <c r="N27" s="211">
        <v>4.7552273375775584</v>
      </c>
      <c r="O27" s="252">
        <f t="shared" si="2"/>
        <v>5.5026859353524911</v>
      </c>
      <c r="P27" s="209">
        <f t="shared" si="3"/>
        <v>4.3831266041277335</v>
      </c>
      <c r="Q27" s="209">
        <f>-LOG((mm!C27*10^-pH!C27+mm!D27*10^-pH!D27+mm!E27*10^-pH!E27+mm!F27*10^-pH!F27+mm!G27*10^-pH!G27+mm!H27*10^-pH!H27+mm!I27*10^-pH!I27+mm!J27*10^-pH!J27+mm!K27*10^-pH!K27+mm!L27*10^-pH!L27+mm!M27*10^-pH!M27+mm!N27*10^-pH!N27)/mm!O27)</f>
        <v>4.6017803090919021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09">
        <v>5.5019964035949425</v>
      </c>
      <c r="D28" s="210">
        <v>4.4808159396036569</v>
      </c>
      <c r="E28" s="210">
        <v>4.8062472662709581</v>
      </c>
      <c r="F28" s="210">
        <v>4.6555445548699073</v>
      </c>
      <c r="G28" s="210">
        <v>4.2620768244278775</v>
      </c>
      <c r="H28" s="210">
        <v>4.8934393999593286</v>
      </c>
      <c r="I28" s="210">
        <v>4.4245039763390466</v>
      </c>
      <c r="J28" s="210">
        <v>4.5274935757116745</v>
      </c>
      <c r="K28" s="210">
        <v>4.4447529811145685</v>
      </c>
      <c r="L28" s="210">
        <v>4.70925065884704</v>
      </c>
      <c r="M28" s="210">
        <v>4.4917102691513593</v>
      </c>
      <c r="N28" s="211">
        <v>4.8188579749680054</v>
      </c>
      <c r="O28" s="252">
        <f t="shared" si="2"/>
        <v>5.5019964035949425</v>
      </c>
      <c r="P28" s="209">
        <f t="shared" si="3"/>
        <v>4.2620768244278775</v>
      </c>
      <c r="Q28" s="209">
        <f>-LOG((mm!C28*10^-pH!C28+mm!D28*10^-pH!D28+mm!E28*10^-pH!E28+mm!F28*10^-pH!F28+mm!G28*10^-pH!G28+mm!H28*10^-pH!H28+mm!I28*10^-pH!I28+mm!J28*10^-pH!J28+mm!K28*10^-pH!K28+mm!L28*10^-pH!L28+mm!M28*10^-pH!M28+mm!N28*10^-pH!N28)/mm!O28)</f>
        <v>4.6691440394217967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09">
        <v>5.19</v>
      </c>
      <c r="D29" s="210">
        <v>4.58</v>
      </c>
      <c r="E29" s="210">
        <v>4.59</v>
      </c>
      <c r="F29" s="210">
        <v>5.05</v>
      </c>
      <c r="G29" s="210">
        <v>4.5199999999999996</v>
      </c>
      <c r="H29" s="210">
        <v>4.5999999999999996</v>
      </c>
      <c r="I29" s="210">
        <v>4.2300000000000004</v>
      </c>
      <c r="J29" s="210">
        <v>4.24</v>
      </c>
      <c r="K29" s="210">
        <v>4.3099999999999996</v>
      </c>
      <c r="L29" s="210">
        <v>4.3099999999999996</v>
      </c>
      <c r="M29" s="210">
        <v>4.26</v>
      </c>
      <c r="N29" s="211">
        <v>4.6100000000000003</v>
      </c>
      <c r="O29" s="252">
        <f t="shared" si="2"/>
        <v>5.19</v>
      </c>
      <c r="P29" s="209">
        <f t="shared" si="3"/>
        <v>4.2300000000000004</v>
      </c>
      <c r="Q29" s="209">
        <f>-LOG((mm!C29*10^-pH!C29+mm!D29*10^-pH!D29+mm!E29*10^-pH!E29+mm!F29*10^-pH!F29+mm!G29*10^-pH!G29+mm!H29*10^-pH!H29+mm!I29*10^-pH!I29+mm!J29*10^-pH!J29+mm!K29*10^-pH!K29+mm!L29*10^-pH!L29+mm!M29*10^-pH!M29+mm!N29*10^-pH!N29)/mm!O29)</f>
        <v>4.4343551782105477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09">
        <v>4.87</v>
      </c>
      <c r="D30" s="210">
        <v>4.7</v>
      </c>
      <c r="E30" s="210">
        <v>4.5</v>
      </c>
      <c r="F30" s="210">
        <v>4.5</v>
      </c>
      <c r="G30" s="210">
        <v>4.3</v>
      </c>
      <c r="H30" s="210">
        <v>4.5999999999999996</v>
      </c>
      <c r="I30" s="210">
        <v>4.0999999999999996</v>
      </c>
      <c r="J30" s="210">
        <v>4.2</v>
      </c>
      <c r="K30" s="210">
        <v>4.4000000000000004</v>
      </c>
      <c r="L30" s="210">
        <v>4.75</v>
      </c>
      <c r="M30" s="210">
        <v>4.5999999999999996</v>
      </c>
      <c r="N30" s="211">
        <v>4.67</v>
      </c>
      <c r="O30" s="252">
        <f t="shared" si="2"/>
        <v>4.87</v>
      </c>
      <c r="P30" s="209">
        <f t="shared" si="3"/>
        <v>4.0999999999999996</v>
      </c>
      <c r="Q30" s="209">
        <f>-LOG((mm!C30*10^-pH!C30+mm!D30*10^-pH!D30+mm!E30*10^-pH!E30+mm!F30*10^-pH!F30+mm!G30*10^-pH!G30+mm!H30*10^-pH!H30+mm!I30*10^-pH!I30+mm!J30*10^-pH!J30+mm!K30*10^-pH!K30+mm!L30*10^-pH!L30+mm!M30*10^-pH!M30+mm!N30*10^-pH!N30)/mm!O30)</f>
        <v>4.5117291156474062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09">
        <v>5.1373330631109866</v>
      </c>
      <c r="D31" s="210">
        <v>5.4843713104315155</v>
      </c>
      <c r="E31" s="210">
        <v>4.7268795545626716</v>
      </c>
      <c r="F31" s="210">
        <v>6.1144482305976133</v>
      </c>
      <c r="G31" s="210">
        <v>4.7251231535957414</v>
      </c>
      <c r="H31" s="210">
        <v>4.7574155158944214</v>
      </c>
      <c r="I31" s="210">
        <v>4.1724934539111116</v>
      </c>
      <c r="J31" s="210">
        <v>4.6939017788370254</v>
      </c>
      <c r="K31" s="210">
        <v>4.4989101413017769</v>
      </c>
      <c r="L31" s="210">
        <v>4.5355415251400908</v>
      </c>
      <c r="M31" s="210">
        <v>4.5630894287621722</v>
      </c>
      <c r="N31" s="211">
        <v>4.7069058361017575</v>
      </c>
      <c r="O31" s="252">
        <f t="shared" si="2"/>
        <v>6.1144482305976133</v>
      </c>
      <c r="P31" s="209">
        <f t="shared" si="3"/>
        <v>4.1724934539111116</v>
      </c>
      <c r="Q31" s="209">
        <f>-LOG((mm!C31*10^-pH!C31+mm!D31*10^-pH!D31+mm!E31*10^-pH!E31+mm!F31*10^-pH!F31+mm!G31*10^-pH!G31+mm!H31*10^-pH!H31+mm!I31*10^-pH!I31+mm!J31*10^-pH!J31+mm!K31*10^-pH!K31+mm!L31*10^-pH!L31+mm!M31*10^-pH!M31+mm!N31*10^-pH!N31)/mm!O31)</f>
        <v>4.6769930379694271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09">
        <v>4.7699999999999996</v>
      </c>
      <c r="D32" s="210">
        <v>4.79</v>
      </c>
      <c r="E32" s="210">
        <v>4.7300000000000004</v>
      </c>
      <c r="F32" s="210">
        <v>5.03</v>
      </c>
      <c r="G32" s="210">
        <v>4.18</v>
      </c>
      <c r="H32" s="210">
        <v>4.6500000000000004</v>
      </c>
      <c r="I32" s="210">
        <v>4.0199999999999996</v>
      </c>
      <c r="J32" s="210">
        <v>4.2</v>
      </c>
      <c r="K32" s="210">
        <v>4.58</v>
      </c>
      <c r="L32" s="210">
        <v>4.55</v>
      </c>
      <c r="M32" s="210">
        <v>4.41</v>
      </c>
      <c r="N32" s="211">
        <v>4.5199999999999996</v>
      </c>
      <c r="O32" s="252">
        <f t="shared" si="2"/>
        <v>5.03</v>
      </c>
      <c r="P32" s="209">
        <f t="shared" si="3"/>
        <v>4.0199999999999996</v>
      </c>
      <c r="Q32" s="209">
        <f>-LOG((mm!C32*10^-pH!C32+mm!D32*10^-pH!D32+mm!E32*10^-pH!E32+mm!F32*10^-pH!F32+mm!G32*10^-pH!G32+mm!H32*10^-pH!H32+mm!I32*10^-pH!I32+mm!J32*10^-pH!J32+mm!K32*10^-pH!K32+mm!L32*10^-pH!L32+mm!M32*10^-pH!M32+mm!N32*10^-pH!N32)/mm!O32)</f>
        <v>4.5116307974390821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09">
        <v>5.1685295069757116</v>
      </c>
      <c r="D33" s="210">
        <v>4.8930010962720933</v>
      </c>
      <c r="E33" s="210">
        <v>4.6274461983459103</v>
      </c>
      <c r="F33" s="210">
        <v>4.7620358764428952</v>
      </c>
      <c r="G33" s="210">
        <v>4.46</v>
      </c>
      <c r="H33" s="210">
        <v>5.0502028545027589</v>
      </c>
      <c r="I33" s="210">
        <v>4.1491934980426297</v>
      </c>
      <c r="J33" s="210">
        <v>4.5671951638023778</v>
      </c>
      <c r="K33" s="210">
        <v>4.6649970918291128</v>
      </c>
      <c r="L33" s="210">
        <v>4.68165583427849</v>
      </c>
      <c r="M33" s="210">
        <v>4.4663100572017322</v>
      </c>
      <c r="N33" s="211">
        <v>4.7027688316705216</v>
      </c>
      <c r="O33" s="252">
        <f t="shared" si="2"/>
        <v>5.1685295069757116</v>
      </c>
      <c r="P33" s="209">
        <f t="shared" si="3"/>
        <v>4.1491934980426297</v>
      </c>
      <c r="Q33" s="209">
        <f>-LOG((mm!C33*10^-pH!C33+mm!D33*10^-pH!D33+mm!E33*10^-pH!E33+mm!F33*10^-pH!F33+mm!G33*10^-pH!G33+mm!H33*10^-pH!H33+mm!I33*10^-pH!I33+mm!J33*10^-pH!J33+mm!K33*10^-pH!K33+mm!L33*10^-pH!L33+mm!M33*10^-pH!M33+mm!N33*10^-pH!N33)/mm!O33)</f>
        <v>4.7373584976335241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09">
        <v>4.99</v>
      </c>
      <c r="D34" s="210">
        <v>4.9800000000000004</v>
      </c>
      <c r="E34" s="210">
        <v>4.66</v>
      </c>
      <c r="F34" s="210">
        <v>4.9000000000000004</v>
      </c>
      <c r="G34" s="210">
        <v>4.33</v>
      </c>
      <c r="H34" s="210">
        <v>4.8</v>
      </c>
      <c r="I34" s="210">
        <v>4.3899999999999997</v>
      </c>
      <c r="J34" s="210">
        <v>4.5</v>
      </c>
      <c r="K34" s="210">
        <v>4.3600000000000003</v>
      </c>
      <c r="L34" s="210">
        <v>4.51</v>
      </c>
      <c r="M34" s="210">
        <v>4.34</v>
      </c>
      <c r="N34" s="211">
        <v>4.7</v>
      </c>
      <c r="O34" s="252">
        <f t="shared" si="2"/>
        <v>4.99</v>
      </c>
      <c r="P34" s="209">
        <f t="shared" si="3"/>
        <v>4.33</v>
      </c>
      <c r="Q34" s="209">
        <f>-LOG((mm!C34*10^-pH!C34+mm!D34*10^-pH!D34+mm!E34*10^-pH!E34+mm!F34*10^-pH!F34+mm!G34*10^-pH!G34+mm!H34*10^-pH!H34+mm!I34*10^-pH!I34+mm!J34*10^-pH!J34+mm!K34*10^-pH!K34+mm!L34*10^-pH!L34+mm!M34*10^-pH!M34+mm!N34*10^-pH!N34)/mm!O34)</f>
        <v>4.6293179352137557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09">
        <v>5.7</v>
      </c>
      <c r="D35" s="210">
        <v>4.8</v>
      </c>
      <c r="E35" s="210">
        <v>4.8</v>
      </c>
      <c r="F35" s="210">
        <v>4.9000000000000004</v>
      </c>
      <c r="G35" s="210">
        <v>4.5</v>
      </c>
      <c r="H35" s="210">
        <v>4.7</v>
      </c>
      <c r="I35" s="210">
        <v>4.3</v>
      </c>
      <c r="J35" s="210">
        <v>4.4000000000000004</v>
      </c>
      <c r="K35" s="210">
        <v>4.4000000000000004</v>
      </c>
      <c r="L35" s="210">
        <v>4.4000000000000004</v>
      </c>
      <c r="M35" s="210">
        <v>4.5999999999999996</v>
      </c>
      <c r="N35" s="211">
        <v>4.5999999999999996</v>
      </c>
      <c r="O35" s="252">
        <f t="shared" si="2"/>
        <v>5.7</v>
      </c>
      <c r="P35" s="209">
        <f t="shared" si="3"/>
        <v>4.3</v>
      </c>
      <c r="Q35" s="209">
        <f>-LOG((mm!C35*10^-pH!C35+mm!D35*10^-pH!D35+mm!E35*10^-pH!E35+mm!F35*10^-pH!F35+mm!G35*10^-pH!G35+mm!H35*10^-pH!H35+mm!I35*10^-pH!I35+mm!J35*10^-pH!J35+mm!K35*10^-pH!K35+mm!L35*10^-pH!L35+mm!M35*10^-pH!M35+mm!N35*10^-pH!N35)/mm!O35)</f>
        <v>4.5734746793329819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10">
        <v>5.1015568001839293</v>
      </c>
      <c r="D36" s="210">
        <v>4.7196443784168203</v>
      </c>
      <c r="E36" s="210">
        <v>4.6727561694051225</v>
      </c>
      <c r="F36" s="210">
        <v>4.6386041374278433</v>
      </c>
      <c r="G36" s="210">
        <v>4.0599999999999996</v>
      </c>
      <c r="H36" s="210">
        <v>4.9109978396877167</v>
      </c>
      <c r="I36" s="210">
        <v>4.2863254085672446</v>
      </c>
      <c r="J36" s="210">
        <v>4.767338234191091</v>
      </c>
      <c r="K36" s="210">
        <v>4.4639711644840432</v>
      </c>
      <c r="L36" s="210">
        <v>4.6061700990935792</v>
      </c>
      <c r="M36" s="210">
        <v>4.2747482669818142</v>
      </c>
      <c r="N36" s="211">
        <v>4.7755394626368206</v>
      </c>
      <c r="O36" s="252">
        <f t="shared" si="2"/>
        <v>5.1015568001839293</v>
      </c>
      <c r="P36" s="209">
        <f t="shared" si="3"/>
        <v>4.0599999999999996</v>
      </c>
      <c r="Q36" s="209">
        <f>-LOG((mm!C36*10^-pH!C36+mm!D36*10^-pH!D36+mm!E36*10^-pH!E36+mm!F36*10^-pH!F36+mm!G36*10^-pH!G36+mm!H36*10^-pH!H36+mm!I36*10^-pH!I36+mm!J36*10^-pH!J36+mm!K36*10^-pH!K36+mm!L36*10^-pH!L36+mm!M36*10^-pH!M36+mm!N36*10^-pH!N36)/mm!O36)</f>
        <v>4.6076461758163649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09">
        <v>5.3574871597922051</v>
      </c>
      <c r="D37" s="210">
        <v>5.208563937257086</v>
      </c>
      <c r="E37" s="210">
        <v>4.9275915808485626</v>
      </c>
      <c r="F37" s="210">
        <v>4.5947432297636839</v>
      </c>
      <c r="G37" s="210">
        <v>4.5307390079918024</v>
      </c>
      <c r="H37" s="210">
        <v>4.8726866068405883</v>
      </c>
      <c r="I37" s="210">
        <v>4.4760180454200693</v>
      </c>
      <c r="J37" s="210">
        <v>4.4982702204638789</v>
      </c>
      <c r="K37" s="210">
        <v>4.6377148456102377</v>
      </c>
      <c r="L37" s="210">
        <v>4.7160552541665215</v>
      </c>
      <c r="M37" s="210">
        <v>4.8487262233667483</v>
      </c>
      <c r="N37" s="211">
        <v>5.0229825167406768</v>
      </c>
      <c r="O37" s="252">
        <f t="shared" si="2"/>
        <v>5.3574871597922051</v>
      </c>
      <c r="P37" s="209">
        <f t="shared" si="3"/>
        <v>4.4760180454200693</v>
      </c>
      <c r="Q37" s="209">
        <f>-LOG((mm!C37*10^-pH!C37+mm!D37*10^-pH!D37+mm!E37*10^-pH!E37+mm!F37*10^-pH!F37+mm!G37*10^-pH!G37+mm!H37*10^-pH!H37+mm!I37*10^-pH!I37+mm!J37*10^-pH!J37+mm!K37*10^-pH!K37+mm!L37*10^-pH!L37+mm!M37*10^-pH!M37+mm!N37*10^-pH!N37)/mm!O37)</f>
        <v>4.7795269855215059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09">
        <v>4.9000000000000004</v>
      </c>
      <c r="D38" s="210">
        <v>5.03</v>
      </c>
      <c r="E38" s="210">
        <v>4.92</v>
      </c>
      <c r="F38" s="210">
        <v>5.25</v>
      </c>
      <c r="G38" s="210">
        <v>4.38</v>
      </c>
      <c r="H38" s="210">
        <v>4.87</v>
      </c>
      <c r="I38" s="210">
        <v>4.5999999999999996</v>
      </c>
      <c r="J38" s="210">
        <v>4.4800000000000004</v>
      </c>
      <c r="K38" s="210">
        <v>4.41</v>
      </c>
      <c r="L38" s="210">
        <v>4.6100000000000003</v>
      </c>
      <c r="M38" s="210">
        <v>4.21</v>
      </c>
      <c r="N38" s="211">
        <v>4.8</v>
      </c>
      <c r="O38" s="252">
        <f t="shared" si="2"/>
        <v>5.25</v>
      </c>
      <c r="P38" s="209">
        <f t="shared" si="3"/>
        <v>4.21</v>
      </c>
      <c r="Q38" s="209">
        <f>-LOG((mm!C38*10^-pH!C38+mm!D38*10^-pH!D38+mm!E38*10^-pH!E38+mm!F38*10^-pH!F38+mm!G38*10^-pH!G38+mm!H38*10^-pH!H38+mm!I38*10^-pH!I38+mm!J38*10^-pH!J38+mm!K38*10^-pH!K38+mm!L38*10^-pH!L38+mm!M38*10^-pH!M38+mm!N38*10^-pH!N38)/mm!O38)</f>
        <v>4.7295751428461834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223">
        <v>4.9324303011951205</v>
      </c>
      <c r="D39" s="236">
        <v>4.9955639870702626</v>
      </c>
      <c r="E39" s="236">
        <v>4.8188891375181271</v>
      </c>
      <c r="F39" s="236">
        <v>4.2702973052466575</v>
      </c>
      <c r="G39" s="236">
        <v>5.0999999999999996</v>
      </c>
      <c r="H39" s="236">
        <v>4.8396439501738371</v>
      </c>
      <c r="I39" s="236">
        <v>4.4701614037095583</v>
      </c>
      <c r="J39" s="236">
        <v>4.5691249821644258</v>
      </c>
      <c r="K39" s="236">
        <v>4.5455973692549332</v>
      </c>
      <c r="L39" s="236">
        <v>4.6118120383007257</v>
      </c>
      <c r="M39" s="236">
        <v>4.7267431499240855</v>
      </c>
      <c r="N39" s="237">
        <v>4.8111832546005466</v>
      </c>
      <c r="O39" s="254">
        <f t="shared" si="2"/>
        <v>5.0999999999999996</v>
      </c>
      <c r="P39" s="223">
        <f t="shared" si="3"/>
        <v>4.2702973052466575</v>
      </c>
      <c r="Q39" s="223">
        <f>-LOG((mm!C39*10^-pH!C39+mm!D39*10^-pH!D39+mm!E39*10^-pH!E39+mm!F39*10^-pH!F39+mm!G39*10^-pH!G39+mm!H39*10^-pH!H39+mm!I39*10^-pH!I39+mm!J39*10^-pH!J39+mm!K39*10^-pH!K39+mm!L39*10^-pH!L39+mm!M39*10^-pH!M39+mm!N39*10^-pH!N39)/mm!O39)</f>
        <v>4.6845149891927429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242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1"/>
      <c r="O40" s="251"/>
      <c r="P40" s="212"/>
      <c r="Q40" s="212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232">
        <v>6.04</v>
      </c>
      <c r="D41" s="232">
        <v>5.04</v>
      </c>
      <c r="E41" s="232">
        <v>4.68</v>
      </c>
      <c r="F41" s="232">
        <v>4.63</v>
      </c>
      <c r="G41" s="232">
        <v>4.3499999999999996</v>
      </c>
      <c r="H41" s="232">
        <v>4.3099999999999996</v>
      </c>
      <c r="I41" s="232">
        <v>4.4400000000000004</v>
      </c>
      <c r="J41" s="232">
        <v>4.51</v>
      </c>
      <c r="K41" s="232">
        <v>4.4000000000000004</v>
      </c>
      <c r="L41" s="232">
        <v>4.82</v>
      </c>
      <c r="M41" s="232">
        <v>4.91</v>
      </c>
      <c r="N41" s="233">
        <v>5.81</v>
      </c>
      <c r="O41" s="256">
        <f t="shared" ref="O41:O56" si="4">MAX(C41:N41)</f>
        <v>6.04</v>
      </c>
      <c r="P41" s="231">
        <f t="shared" ref="P41:P56" si="5">MIN(C41:N41)</f>
        <v>4.3099999999999996</v>
      </c>
      <c r="Q41" s="231">
        <f>-LOG((mm!C41*10^-pH!C41+mm!D41*10^-pH!D41+mm!E41*10^-pH!E41+mm!F41*10^-pH!F41+mm!G41*10^-pH!G41+mm!H41*10^-pH!H41+mm!I41*10^-pH!I41+mm!J41*10^-pH!J41+mm!K41*10^-pH!K41+mm!L41*10^-pH!L41+mm!M41*10^-pH!M41+mm!N41*10^-pH!N41)/mm!O41)</f>
        <v>4.628276056777068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09">
        <v>4.8528842102929346</v>
      </c>
      <c r="D42" s="210">
        <v>5.3579845355671125</v>
      </c>
      <c r="E42" s="210">
        <v>4.8357704460735924</v>
      </c>
      <c r="F42" s="210">
        <v>4.7384554963085517</v>
      </c>
      <c r="G42" s="210">
        <v>4.5122781573811848</v>
      </c>
      <c r="H42" s="210">
        <v>4.5271245304376935</v>
      </c>
      <c r="I42" s="210">
        <v>4.5156389375240344</v>
      </c>
      <c r="J42" s="210">
        <v>4.4847988396879508</v>
      </c>
      <c r="K42" s="210">
        <v>4.5757432215018969</v>
      </c>
      <c r="L42" s="210">
        <v>4.6386582795887561</v>
      </c>
      <c r="M42" s="210">
        <v>4.7487969011391007</v>
      </c>
      <c r="N42" s="211">
        <v>5.301389368898092</v>
      </c>
      <c r="O42" s="252">
        <f t="shared" si="4"/>
        <v>5.3579845355671125</v>
      </c>
      <c r="P42" s="209">
        <f t="shared" si="5"/>
        <v>4.4847988396879508</v>
      </c>
      <c r="Q42" s="209">
        <f>-LOG((mm!C42*10^-pH!C42+mm!D42*10^-pH!D42+mm!E42*10^-pH!E42+mm!F42*10^-pH!F42+mm!G42*10^-pH!G42+mm!H42*10^-pH!H42+mm!I42*10^-pH!I42+mm!J42*10^-pH!J42+mm!K42*10^-pH!K42+mm!L42*10^-pH!L42+mm!M42*10^-pH!M42+mm!N42*10^-pH!N42)/mm!O42)</f>
        <v>4.6702340993561506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09">
        <v>4.9283093915193357</v>
      </c>
      <c r="D43" s="210">
        <v>5.1382486735651245</v>
      </c>
      <c r="E43" s="210">
        <v>4.8362584893132423</v>
      </c>
      <c r="F43" s="210">
        <v>4.5156943777431025</v>
      </c>
      <c r="G43" s="210">
        <v>4.7514653511924774</v>
      </c>
      <c r="H43" s="210">
        <v>4.5309648167744463</v>
      </c>
      <c r="I43" s="210">
        <v>4.2545188516420254</v>
      </c>
      <c r="J43" s="210">
        <v>4.3946500384412452</v>
      </c>
      <c r="K43" s="210">
        <v>4.1736361050084225</v>
      </c>
      <c r="L43" s="210">
        <v>4.5413302815248144</v>
      </c>
      <c r="M43" s="210">
        <v>4.6165238735490286</v>
      </c>
      <c r="N43" s="211">
        <v>4.6894183855099723</v>
      </c>
      <c r="O43" s="252">
        <f t="shared" si="4"/>
        <v>5.1382486735651245</v>
      </c>
      <c r="P43" s="209">
        <f t="shared" si="5"/>
        <v>4.1736361050084225</v>
      </c>
      <c r="Q43" s="209">
        <f>-LOG((mm!C43*10^-pH!C43+mm!D43*10^-pH!D43+mm!E43*10^-pH!E43+mm!F43*10^-pH!F43+mm!G43*10^-pH!G43+mm!H43*10^-pH!H43+mm!I43*10^-pH!I43+mm!J43*10^-pH!J43+mm!K43*10^-pH!K43+mm!L43*10^-pH!L43+mm!M43*10^-pH!M43+mm!N43*10^-pH!N43)/mm!O43)</f>
        <v>4.5934417307399116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235">
        <v>6.02</v>
      </c>
      <c r="D44" s="210">
        <v>4.87</v>
      </c>
      <c r="E44" s="210">
        <v>4.42</v>
      </c>
      <c r="F44" s="210">
        <v>4.5999999999999996</v>
      </c>
      <c r="G44" s="210">
        <v>4.3</v>
      </c>
      <c r="H44" s="210">
        <v>4.28</v>
      </c>
      <c r="I44" s="210">
        <v>4.38</v>
      </c>
      <c r="J44" s="210">
        <v>4.4800000000000004</v>
      </c>
      <c r="K44" s="210">
        <v>4.28</v>
      </c>
      <c r="L44" s="210">
        <v>4.66</v>
      </c>
      <c r="M44" s="210">
        <v>6.21</v>
      </c>
      <c r="N44" s="211">
        <v>5.44</v>
      </c>
      <c r="O44" s="252">
        <f t="shared" si="4"/>
        <v>6.21</v>
      </c>
      <c r="P44" s="209">
        <f t="shared" si="5"/>
        <v>4.28</v>
      </c>
      <c r="Q44" s="209">
        <f>-LOG((mm!C44*10^-pH!C44+mm!D44*10^-pH!D44+mm!E44*10^-pH!E44+mm!F44*10^-pH!F44+mm!G44*10^-pH!G44+mm!H44*10^-pH!H44+mm!I44*10^-pH!I44+mm!J44*10^-pH!J44+mm!K44*10^-pH!K44+mm!L44*10^-pH!L44+mm!M44*10^-pH!M44+mm!N44*10^-pH!N44)/mm!O44)</f>
        <v>4.5855724108708706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10">
        <v>4.95</v>
      </c>
      <c r="D45" s="210">
        <v>5.18</v>
      </c>
      <c r="E45" s="210">
        <v>4.92</v>
      </c>
      <c r="F45" s="243">
        <v>4.71</v>
      </c>
      <c r="G45" s="210">
        <v>4.63</v>
      </c>
      <c r="H45" s="210">
        <v>4.67</v>
      </c>
      <c r="I45" s="210">
        <v>4.1399999999999997</v>
      </c>
      <c r="J45" s="215">
        <v>4.9800000000000004</v>
      </c>
      <c r="K45" s="210">
        <v>4.4400000000000004</v>
      </c>
      <c r="L45" s="215">
        <v>4.88</v>
      </c>
      <c r="M45" s="210"/>
      <c r="N45" s="244">
        <v>5.22</v>
      </c>
      <c r="O45" s="252">
        <f t="shared" si="4"/>
        <v>5.22</v>
      </c>
      <c r="P45" s="209">
        <f t="shared" si="5"/>
        <v>4.1399999999999997</v>
      </c>
      <c r="Q45" s="217">
        <f>-LOG((mm!C45*10^-pH!C45+mm!D45*10^-pH!D45+mm!E45*10^-pH!E45+mm!F45*10^-pH!F45+mm!G45*10^-pH!G45+mm!H45*10^-pH!H45+mm!I45*10^-pH!I45+mm!J45*10^-pH!J45+mm!K45*10^-pH!K45+mm!L45*10^-pH!L45+mm!M45*10^-pH!M45+mm!N45*10^-pH!N45)/mm!O45)</f>
        <v>4.7315845774391736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223">
        <v>4.6502724813071286</v>
      </c>
      <c r="D46" s="236">
        <v>5.2264644831124132</v>
      </c>
      <c r="E46" s="236">
        <v>4.6657135084218924</v>
      </c>
      <c r="F46" s="236">
        <v>5.284911314017954</v>
      </c>
      <c r="G46" s="236">
        <v>4.6423828128722082</v>
      </c>
      <c r="H46" s="236">
        <v>4.5531460041504257</v>
      </c>
      <c r="I46" s="236">
        <v>4.1680997842509351</v>
      </c>
      <c r="J46" s="236">
        <v>4.7330033224633263</v>
      </c>
      <c r="K46" s="236">
        <v>4.6036265893609674</v>
      </c>
      <c r="L46" s="236">
        <v>4.6351271334713022</v>
      </c>
      <c r="M46" s="236">
        <v>4.9986710595664743</v>
      </c>
      <c r="N46" s="237">
        <v>4.5371910146152308</v>
      </c>
      <c r="O46" s="254">
        <f t="shared" si="4"/>
        <v>5.284911314017954</v>
      </c>
      <c r="P46" s="223">
        <f t="shared" si="5"/>
        <v>4.1680997842509351</v>
      </c>
      <c r="Q46" s="223">
        <f>-LOG((mm!C46*10^-pH!C46+mm!D46*10^-pH!D46+mm!E46*10^-pH!E46+mm!F46*10^-pH!F46+mm!G46*10^-pH!G46+mm!H46*10^-pH!H46+mm!I46*10^-pH!I46+mm!J46*10^-pH!J46+mm!K46*10^-pH!K46+mm!L46*10^-pH!L46+mm!M46*10^-pH!M46+mm!N46*10^-pH!N46)/mm!O46)</f>
        <v>4.6347146359937721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12">
        <v>4.66</v>
      </c>
      <c r="D47" s="240">
        <v>5.08</v>
      </c>
      <c r="E47" s="240">
        <v>4.92</v>
      </c>
      <c r="F47" s="240">
        <v>4.87</v>
      </c>
      <c r="G47" s="240">
        <v>4.6500000000000004</v>
      </c>
      <c r="H47" s="240">
        <v>4.57</v>
      </c>
      <c r="I47" s="240">
        <v>4.49</v>
      </c>
      <c r="J47" s="240">
        <v>4.75</v>
      </c>
      <c r="K47" s="245">
        <v>4.49</v>
      </c>
      <c r="L47" s="246">
        <v>4.5</v>
      </c>
      <c r="M47" s="240">
        <v>4.59</v>
      </c>
      <c r="N47" s="241">
        <v>4.8499999999999996</v>
      </c>
      <c r="O47" s="251">
        <f t="shared" si="4"/>
        <v>5.08</v>
      </c>
      <c r="P47" s="212">
        <f t="shared" si="5"/>
        <v>4.49</v>
      </c>
      <c r="Q47" s="212">
        <f>-LOG((mm!C47*10^-pH!C47+mm!D47*10^-pH!D47+mm!E47*10^-pH!E47+mm!F47*10^-pH!F47+mm!G47*10^-pH!G47+mm!H47*10^-pH!H47+mm!I47*10^-pH!I47+mm!J47*10^-pH!J47+mm!K47*10^-pH!K47+mm!L47*10^-pH!L47+mm!M47*10^-pH!M47+mm!N47*10^-pH!N47)/mm!O47)</f>
        <v>4.6919651400522344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09">
        <v>4.5999999999999996</v>
      </c>
      <c r="D48" s="210">
        <v>5.09</v>
      </c>
      <c r="E48" s="210">
        <v>4.79</v>
      </c>
      <c r="F48" s="210">
        <v>5.04</v>
      </c>
      <c r="G48" s="210">
        <v>4.67</v>
      </c>
      <c r="H48" s="210">
        <v>4.66</v>
      </c>
      <c r="I48" s="210">
        <v>4.3899999999999997</v>
      </c>
      <c r="J48" s="210">
        <v>4.71</v>
      </c>
      <c r="K48" s="210">
        <v>4.3</v>
      </c>
      <c r="L48" s="210">
        <v>4.55</v>
      </c>
      <c r="M48" s="210">
        <v>4.93</v>
      </c>
      <c r="N48" s="211">
        <v>5.2</v>
      </c>
      <c r="O48" s="252">
        <f t="shared" si="4"/>
        <v>5.2</v>
      </c>
      <c r="P48" s="209">
        <f t="shared" si="5"/>
        <v>4.3</v>
      </c>
      <c r="Q48" s="231">
        <f>-LOG((mm!C48*10^-pH!C48+mm!D48*10^-pH!D48+mm!E48*10^-pH!E48+mm!F48*10^-pH!F48+mm!G48*10^-pH!G48+mm!H48*10^-pH!H48+mm!I48*10^-pH!I48+mm!J48*10^-pH!J48+mm!K48*10^-pH!K48+mm!L48*10^-pH!L48+mm!M48*10^-pH!M48+mm!N48*10^-pH!N48)/mm!O48)</f>
        <v>4.7018543468619649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09">
        <v>4.6376411609742396</v>
      </c>
      <c r="D49" s="210">
        <v>5.3753403689759081</v>
      </c>
      <c r="E49" s="210">
        <v>4.9467674183600323</v>
      </c>
      <c r="F49" s="210">
        <v>4.7602582692418496</v>
      </c>
      <c r="G49" s="210">
        <v>4.7770204141447525</v>
      </c>
      <c r="H49" s="210">
        <v>4.554622297210825</v>
      </c>
      <c r="I49" s="210">
        <v>4.3612249976659108</v>
      </c>
      <c r="J49" s="210">
        <v>4.7736915025454509</v>
      </c>
      <c r="K49" s="210">
        <v>4.3674834134733693</v>
      </c>
      <c r="L49" s="210">
        <v>4.7220603884323653</v>
      </c>
      <c r="M49" s="210">
        <v>4.689219893679911</v>
      </c>
      <c r="N49" s="211">
        <v>5.0872047092446584</v>
      </c>
      <c r="O49" s="252">
        <f t="shared" si="4"/>
        <v>5.3753403689759081</v>
      </c>
      <c r="P49" s="209">
        <f t="shared" si="5"/>
        <v>4.3612249976659108</v>
      </c>
      <c r="Q49" s="209">
        <f>-LOG((mm!C49*10^-pH!C49+mm!D49*10^-pH!D49+mm!E49*10^-pH!E49+mm!F49*10^-pH!F49+mm!G49*10^-pH!G49+mm!H49*10^-pH!H49+mm!I49*10^-pH!I49+mm!J49*10^-pH!J49+mm!K49*10^-pH!K49+mm!L49*10^-pH!L49+mm!M49*10^-pH!M49+mm!N49*10^-pH!N49)/mm!O49)</f>
        <v>4.7479962721054916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09">
        <v>4.8436628766026155</v>
      </c>
      <c r="D50" s="210">
        <v>5.1713860514793355</v>
      </c>
      <c r="E50" s="210">
        <v>5.0562551257750306</v>
      </c>
      <c r="F50" s="210">
        <v>5.1177961456929308</v>
      </c>
      <c r="G50" s="210">
        <v>4.882919961273843</v>
      </c>
      <c r="H50" s="210">
        <v>4.5737796785848799</v>
      </c>
      <c r="I50" s="210">
        <v>4.724868508659732</v>
      </c>
      <c r="J50" s="210">
        <v>4.7934544121811706</v>
      </c>
      <c r="K50" s="210">
        <v>4.4874622259561487</v>
      </c>
      <c r="L50" s="210">
        <v>4.7118752666979082</v>
      </c>
      <c r="M50" s="210">
        <v>5.4097166037902733</v>
      </c>
      <c r="N50" s="211">
        <v>4.8795486743655392</v>
      </c>
      <c r="O50" s="252">
        <f t="shared" si="4"/>
        <v>5.4097166037902733</v>
      </c>
      <c r="P50" s="209">
        <f t="shared" si="5"/>
        <v>4.4874622259561487</v>
      </c>
      <c r="Q50" s="209">
        <f>-LOG((mm!C50*10^-pH!C50+mm!D50*10^-pH!D50+mm!E50*10^-pH!E50+mm!F50*10^-pH!F50+mm!G50*10^-pH!G50+mm!H50*10^-pH!H50+mm!I50*10^-pH!I50+mm!J50*10^-pH!J50+mm!K50*10^-pH!K50+mm!L50*10^-pH!L50+mm!M50*10^-pH!M50+mm!N50*10^-pH!N50)/mm!O50)</f>
        <v>4.8581363035019844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09">
        <v>4.9400000000000004</v>
      </c>
      <c r="D51" s="210">
        <v>5.43</v>
      </c>
      <c r="E51" s="210">
        <v>5.0599999999999996</v>
      </c>
      <c r="F51" s="210">
        <v>4.99</v>
      </c>
      <c r="G51" s="210">
        <v>4.79</v>
      </c>
      <c r="H51" s="210">
        <v>4.87</v>
      </c>
      <c r="I51" s="210">
        <v>4.41</v>
      </c>
      <c r="J51" s="210">
        <v>4.5199999999999996</v>
      </c>
      <c r="K51" s="210">
        <v>4.22</v>
      </c>
      <c r="L51" s="210">
        <v>4.59</v>
      </c>
      <c r="M51" s="210">
        <v>5.14</v>
      </c>
      <c r="N51" s="211">
        <v>5.44</v>
      </c>
      <c r="O51" s="252">
        <f t="shared" si="4"/>
        <v>5.44</v>
      </c>
      <c r="P51" s="209">
        <f t="shared" si="5"/>
        <v>4.22</v>
      </c>
      <c r="Q51" s="209">
        <f>-LOG((mm!C51*10^-pH!C51+mm!D51*10^-pH!D51+mm!E51*10^-pH!E51+mm!F51*10^-pH!F51+mm!G51*10^-pH!G51+mm!H51*10^-pH!H51+mm!I51*10^-pH!I51+mm!J51*10^-pH!J51+mm!K51*10^-pH!K51+mm!L51*10^-pH!L51+mm!M51*10^-pH!M51+mm!N51*10^-pH!N51)/mm!O51)</f>
        <v>4.7880796376195249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09">
        <v>5.3</v>
      </c>
      <c r="D52" s="210">
        <v>5.4</v>
      </c>
      <c r="E52" s="210">
        <v>5.38</v>
      </c>
      <c r="F52" s="210">
        <v>4.6900000000000004</v>
      </c>
      <c r="G52" s="210">
        <v>4.58</v>
      </c>
      <c r="H52" s="210">
        <v>4.71</v>
      </c>
      <c r="I52" s="210">
        <v>4.37</v>
      </c>
      <c r="J52" s="210">
        <v>4.5</v>
      </c>
      <c r="K52" s="210">
        <v>4.74</v>
      </c>
      <c r="L52" s="210">
        <v>4.79</v>
      </c>
      <c r="M52" s="210">
        <v>6.23</v>
      </c>
      <c r="N52" s="211">
        <v>5.04</v>
      </c>
      <c r="O52" s="252">
        <f t="shared" si="4"/>
        <v>6.23</v>
      </c>
      <c r="P52" s="209">
        <f t="shared" si="5"/>
        <v>4.37</v>
      </c>
      <c r="Q52" s="209">
        <f>-LOG((mm!C52*10^-pH!C52+mm!D52*10^-pH!D52+mm!E52*10^-pH!E52+mm!F52*10^-pH!F52+mm!G52*10^-pH!G52+mm!H52*10^-pH!H52+mm!I52*10^-pH!I52+mm!J52*10^-pH!J52+mm!K52*10^-pH!K52+mm!L52*10^-pH!L52+mm!M52*10^-pH!M52+mm!N52*10^-pH!N52)/mm!O52)</f>
        <v>4.8281503743121164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09">
        <v>4.9400000000000004</v>
      </c>
      <c r="D53" s="210">
        <v>4.8728206689978713</v>
      </c>
      <c r="E53" s="210">
        <v>4.6954722033564433</v>
      </c>
      <c r="F53" s="210">
        <v>4.8871537942191843</v>
      </c>
      <c r="G53" s="247">
        <v>4.9571806410316723</v>
      </c>
      <c r="H53" s="248">
        <v>4.8670057287296125</v>
      </c>
      <c r="I53" s="210">
        <v>4.7665473841443289</v>
      </c>
      <c r="J53" s="210">
        <v>4.6250779469877994</v>
      </c>
      <c r="K53" s="210">
        <v>4.4341183178271679</v>
      </c>
      <c r="L53" s="215">
        <v>4.6258221441754728</v>
      </c>
      <c r="M53" s="210">
        <v>4.7362893147989915</v>
      </c>
      <c r="N53" s="211">
        <v>4.7940960292087036</v>
      </c>
      <c r="O53" s="252">
        <f t="shared" si="4"/>
        <v>4.9571806410316723</v>
      </c>
      <c r="P53" s="209">
        <f t="shared" si="5"/>
        <v>4.4341183178271679</v>
      </c>
      <c r="Q53" s="209">
        <f>-LOG((mm!C53*10^-pH!C53+mm!D53*10^-pH!D53+mm!E53*10^-pH!E53+mm!F53*10^-pH!F53+mm!G53*10^-pH!G53+mm!H53*10^-pH!H53+mm!I53*10^-pH!I53+mm!J53*10^-pH!J53+mm!K53*10^-pH!K53+mm!L53*10^-pH!L53+mm!M53*10^-pH!M53+mm!N53*10^-pH!N53)/mm!O53)</f>
        <v>4.7578625724182038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09">
        <v>5</v>
      </c>
      <c r="D54" s="210">
        <v>4.91</v>
      </c>
      <c r="E54" s="210">
        <v>4.91</v>
      </c>
      <c r="F54" s="210">
        <v>4.88</v>
      </c>
      <c r="G54" s="210">
        <v>4.97</v>
      </c>
      <c r="H54" s="210">
        <v>4.8099999999999996</v>
      </c>
      <c r="I54" s="210">
        <v>4.34</v>
      </c>
      <c r="J54" s="210">
        <v>4.91</v>
      </c>
      <c r="K54" s="210">
        <v>4.3</v>
      </c>
      <c r="L54" s="210">
        <v>4.6900000000000004</v>
      </c>
      <c r="M54" s="210">
        <v>4.8099999999999996</v>
      </c>
      <c r="N54" s="211">
        <v>5.67</v>
      </c>
      <c r="O54" s="252">
        <f t="shared" si="4"/>
        <v>5.67</v>
      </c>
      <c r="P54" s="209">
        <f t="shared" si="5"/>
        <v>4.3</v>
      </c>
      <c r="Q54" s="209">
        <f>-LOG((mm!C54*10^-pH!C54+mm!D54*10^-pH!D54+mm!E54*10^-pH!E54+mm!F54*10^-pH!F54+mm!G54*10^-pH!G54+mm!H54*10^-pH!H54+mm!I54*10^-pH!I54+mm!J54*10^-pH!J54+mm!K54*10^-pH!K54+mm!L54*10^-pH!L54+mm!M54*10^-pH!M54+mm!N54*10^-pH!N54)/mm!O54)</f>
        <v>4.779646730380267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09">
        <v>4.4691861099217283</v>
      </c>
      <c r="D55" s="210">
        <v>5.2121515731478105</v>
      </c>
      <c r="E55" s="210">
        <v>4.7475817329235346</v>
      </c>
      <c r="F55" s="210">
        <v>5.2454615506819717</v>
      </c>
      <c r="G55" s="210">
        <v>4.9131894128384568</v>
      </c>
      <c r="H55" s="210">
        <v>4.948748404227187</v>
      </c>
      <c r="I55" s="210">
        <v>4.870826609575694</v>
      </c>
      <c r="J55" s="210">
        <v>4.7169970368969434</v>
      </c>
      <c r="K55" s="210">
        <v>4.394156569758298</v>
      </c>
      <c r="L55" s="210">
        <v>4.6685311798020805</v>
      </c>
      <c r="M55" s="210">
        <v>5.2234518448712421</v>
      </c>
      <c r="N55" s="211">
        <v>4.9724325085469943</v>
      </c>
      <c r="O55" s="252">
        <f t="shared" si="4"/>
        <v>5.2454615506819717</v>
      </c>
      <c r="P55" s="209">
        <f t="shared" si="5"/>
        <v>4.394156569758298</v>
      </c>
      <c r="Q55" s="209">
        <f>-LOG((mm!C55*10^-pH!C55+mm!D55*10^-pH!D55+mm!E55*10^-pH!E55+mm!F55*10^-pH!F55+mm!G55*10^-pH!G55+mm!H55*10^-pH!H55+mm!I55*10^-pH!I55+mm!J55*10^-pH!J55+mm!K55*10^-pH!K55+mm!L55*10^-pH!L55+mm!M55*10^-pH!M55+mm!N55*10^-pH!N55)/mm!O55)</f>
        <v>4.8386192783851039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226">
        <v>6</v>
      </c>
      <c r="D56" s="227">
        <v>5.7</v>
      </c>
      <c r="E56" s="227">
        <v>5.8</v>
      </c>
      <c r="F56" s="227">
        <v>5.5</v>
      </c>
      <c r="G56" s="227">
        <v>5.9</v>
      </c>
      <c r="H56" s="227">
        <v>5.9</v>
      </c>
      <c r="I56" s="227">
        <v>4.8</v>
      </c>
      <c r="J56" s="227">
        <v>5.3</v>
      </c>
      <c r="K56" s="227">
        <v>5.7</v>
      </c>
      <c r="L56" s="227">
        <v>5.3</v>
      </c>
      <c r="M56" s="227">
        <v>5.0999999999999996</v>
      </c>
      <c r="N56" s="228">
        <v>5.7</v>
      </c>
      <c r="O56" s="255">
        <f t="shared" si="4"/>
        <v>6</v>
      </c>
      <c r="P56" s="226">
        <f t="shared" si="5"/>
        <v>4.8</v>
      </c>
      <c r="Q56" s="226">
        <f>-LOG((mm!C56*10^-pH!C56+mm!D56*10^-pH!D56+mm!E56*10^-pH!E56+mm!F56*10^-pH!F56+mm!G56*10^-pH!G56+mm!H56*10^-pH!H56+mm!I56*10^-pH!I56+mm!J56*10^-pH!J56+mm!K56*10^-pH!K56+mm!L56*10^-pH!L56+mm!M56*10^-pH!M56+mm!N56*10^-pH!N56)/mm!O56)</f>
        <v>5.4691902565272423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58"/>
      <c r="D57" s="258"/>
      <c r="E57" s="259"/>
      <c r="F57" s="258" t="s">
        <v>230</v>
      </c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98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98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98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98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98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98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98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98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98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98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4" width="9" customWidth="1"/>
    <col min="25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231</v>
      </c>
      <c r="C2" s="199" t="s">
        <v>232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63">
        <v>2.349909759428511</v>
      </c>
      <c r="D5" s="264">
        <v>1.8517711424995531</v>
      </c>
      <c r="E5" s="264">
        <v>2.2516331820789652</v>
      </c>
      <c r="F5" s="264">
        <v>1.1997711204754984</v>
      </c>
      <c r="G5" s="264">
        <v>1.6509092553302496</v>
      </c>
      <c r="H5" s="264">
        <v>2.0783628252700237</v>
      </c>
      <c r="I5" s="264">
        <v>5.4141846904700737</v>
      </c>
      <c r="J5" s="264">
        <v>3.1079920096144478</v>
      </c>
      <c r="K5" s="264">
        <v>4.6126423455454217</v>
      </c>
      <c r="L5" s="264">
        <v>5.008545723870518</v>
      </c>
      <c r="M5" s="264">
        <v>4.8822599543242973</v>
      </c>
      <c r="N5" s="265">
        <v>3.7306358911647814</v>
      </c>
      <c r="O5" s="263">
        <f t="shared" ref="O5:O16" si="0">MAX(C5:N5)</f>
        <v>5.4141846904700737</v>
      </c>
      <c r="P5" s="264">
        <f t="shared" ref="P5:P16" si="1">MIN(C5:N5)</f>
        <v>1.1997711204754984</v>
      </c>
      <c r="Q5" s="266">
        <f>(mm!C5*EC!C5+mm!D5*EC!D5+mm!E5*EC!E5+mm!F5*EC!F5+mm!G5*EC!G5+mm!H5*EC!H5+mm!I5*EC!I5+mm!J5*EC!J5+mm!K5*EC!K5+mm!L5*EC!L5+mm!M5*EC!M5+mm!N5*EC!N5)/mm!O5</f>
        <v>2.7577796042685851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63">
        <v>1.1216171003717472</v>
      </c>
      <c r="D6" s="264">
        <v>1.6314578499613301</v>
      </c>
      <c r="E6" s="264">
        <v>0.80791813602015117</v>
      </c>
      <c r="F6" s="267">
        <v>0.93200465116279074</v>
      </c>
      <c r="G6" s="267">
        <v>0.66434954411443847</v>
      </c>
      <c r="H6" s="264">
        <v>0.73060538532961938</v>
      </c>
      <c r="I6" s="264">
        <v>3.6735900104058281</v>
      </c>
      <c r="J6" s="264">
        <v>2.2687911338448421</v>
      </c>
      <c r="K6" s="264">
        <v>2.2204479166666666</v>
      </c>
      <c r="L6" s="264">
        <v>1.7580502092050208</v>
      </c>
      <c r="M6" s="264">
        <v>2.3531055900621118</v>
      </c>
      <c r="N6" s="265">
        <v>2.6772539682539689</v>
      </c>
      <c r="O6" s="263">
        <f t="shared" si="0"/>
        <v>3.6735900104058281</v>
      </c>
      <c r="P6" s="264">
        <f t="shared" si="1"/>
        <v>0.66434954411443847</v>
      </c>
      <c r="Q6" s="263">
        <f>(mm!C6*EC!C6+mm!D6*EC!D6+mm!E6*EC!E6+mm!F6*EC!F6+mm!G6*EC!G6+mm!H6*EC!H6+mm!I6*EC!I6+mm!J6*EC!J6+mm!K6*EC!K6+mm!L6*EC!L6+mm!M6*EC!M6+mm!N6*EC!N6)/mm!O6</f>
        <v>1.6772745825226159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63">
        <v>1.7336952751196173</v>
      </c>
      <c r="D7" s="264">
        <v>1.695983086680761</v>
      </c>
      <c r="E7" s="264">
        <v>2.1339903381642511</v>
      </c>
      <c r="F7" s="264">
        <v>1.1076582375478927</v>
      </c>
      <c r="G7" s="264">
        <v>0.96231594784353047</v>
      </c>
      <c r="H7" s="264">
        <v>2.4051850533807828</v>
      </c>
      <c r="I7" s="264">
        <v>5.0814930991217064</v>
      </c>
      <c r="J7" s="264">
        <v>3.1636972704714634</v>
      </c>
      <c r="K7" s="264">
        <v>4.9918872549019611</v>
      </c>
      <c r="L7" s="264">
        <v>4.4262199312714783</v>
      </c>
      <c r="M7" s="264">
        <v>7.4332450331125823</v>
      </c>
      <c r="N7" s="265">
        <v>3.79566091954023</v>
      </c>
      <c r="O7" s="263">
        <f t="shared" si="0"/>
        <v>7.4332450331125823</v>
      </c>
      <c r="P7" s="264">
        <f t="shared" si="1"/>
        <v>0.96231594784353047</v>
      </c>
      <c r="Q7" s="263">
        <f>(mm!C7*EC!C7+mm!D7*EC!D7+mm!E7*EC!E7+mm!F7*EC!F7+mm!G7*EC!G7+mm!H7*EC!H7+mm!I7*EC!I7+mm!J7*EC!J7+mm!K7*EC!K7+mm!L7*EC!L7+mm!M7*EC!M7+mm!N7*EC!N7)/mm!O7</f>
        <v>2.3865352142813472</v>
      </c>
      <c r="R7" s="268"/>
      <c r="S7" s="197" t="s">
        <v>220</v>
      </c>
      <c r="T7" s="268"/>
      <c r="U7" s="23"/>
      <c r="V7" s="23"/>
      <c r="W7" s="23"/>
      <c r="X7" s="23"/>
      <c r="Y7" s="268"/>
      <c r="Z7" s="268"/>
    </row>
    <row r="8" spans="1:26" ht="19.5" customHeight="1">
      <c r="A8" s="123">
        <v>4</v>
      </c>
      <c r="B8" s="214" t="s">
        <v>7</v>
      </c>
      <c r="C8" s="269">
        <v>2.157</v>
      </c>
      <c r="D8" s="267">
        <v>1.1890000000000001</v>
      </c>
      <c r="E8" s="267">
        <v>1.8839999999999999</v>
      </c>
      <c r="F8" s="267">
        <v>0.57099999999999995</v>
      </c>
      <c r="G8" s="264">
        <v>0.90500000000000003</v>
      </c>
      <c r="H8" s="264">
        <v>0.92400000000000004</v>
      </c>
      <c r="I8" s="264">
        <v>2.0939999999999999</v>
      </c>
      <c r="J8" s="264">
        <v>0.93</v>
      </c>
      <c r="K8" s="264">
        <v>4.3559999999999999</v>
      </c>
      <c r="L8" s="267">
        <v>2.97</v>
      </c>
      <c r="M8" s="267">
        <v>2.4849999999999999</v>
      </c>
      <c r="N8" s="265">
        <v>1.6910000000000001</v>
      </c>
      <c r="O8" s="263">
        <f t="shared" si="0"/>
        <v>4.3559999999999999</v>
      </c>
      <c r="P8" s="264">
        <f t="shared" si="1"/>
        <v>0.57099999999999995</v>
      </c>
      <c r="Q8" s="269">
        <f>(mm!C8*EC!C8+mm!D8*EC!D8+mm!E8*EC!E8+mm!F8*EC!F8+mm!G8*EC!G8+mm!H8*EC!H8+mm!I8*EC!I8+mm!J8*EC!J8+mm!K8*EC!K8+mm!L8*EC!L8+mm!M8*EC!M8+mm!N8*EC!N8)/mm!O8</f>
        <v>1.1796077332512211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63"/>
      <c r="D9" s="264"/>
      <c r="E9" s="264">
        <v>3.83</v>
      </c>
      <c r="F9" s="264"/>
      <c r="G9" s="264">
        <v>2.9</v>
      </c>
      <c r="H9" s="264"/>
      <c r="I9" s="264"/>
      <c r="J9" s="264">
        <v>4.07</v>
      </c>
      <c r="K9" s="264"/>
      <c r="L9" s="264"/>
      <c r="M9" s="264">
        <v>16.399999999999999</v>
      </c>
      <c r="N9" s="265"/>
      <c r="O9" s="263">
        <f t="shared" si="0"/>
        <v>16.399999999999999</v>
      </c>
      <c r="P9" s="264">
        <f t="shared" si="1"/>
        <v>2.9</v>
      </c>
      <c r="Q9" s="269">
        <f>(mm!C9*EC!C9+mm!D9*EC!D9+mm!E9*EC!E9+mm!F9*EC!F9+mm!G9*EC!G9+mm!H9*EC!H9+mm!I9*EC!I9+mm!J9*EC!J9+mm!K9*EC!K9+mm!L9*EC!L9+mm!M9*EC!M9+mm!N9*EC!N9)/mm!O9</f>
        <v>6.0617272727272722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270">
        <v>1.24</v>
      </c>
      <c r="D10" s="264">
        <v>1.1100000000000001</v>
      </c>
      <c r="E10" s="264">
        <v>0.83</v>
      </c>
      <c r="F10" s="264">
        <v>1.1100000000000001</v>
      </c>
      <c r="G10" s="264">
        <v>1.56</v>
      </c>
      <c r="H10" s="264">
        <v>2.15</v>
      </c>
      <c r="I10" s="264">
        <v>2.61</v>
      </c>
      <c r="J10" s="264">
        <v>2.5499999999999998</v>
      </c>
      <c r="K10" s="264">
        <v>5.67</v>
      </c>
      <c r="L10" s="264">
        <v>2.98</v>
      </c>
      <c r="M10" s="264">
        <v>6.82</v>
      </c>
      <c r="N10" s="265">
        <v>3.87</v>
      </c>
      <c r="O10" s="263">
        <f t="shared" si="0"/>
        <v>6.82</v>
      </c>
      <c r="P10" s="264">
        <f t="shared" si="1"/>
        <v>0.83</v>
      </c>
      <c r="Q10" s="263">
        <f>(mm!C10*EC!C10+mm!D10*EC!D10+mm!E10*EC!E10+mm!F10*EC!F10+mm!G10*EC!G10+mm!H10*EC!H10+mm!I10*EC!I10+mm!J10*EC!J10+mm!K10*EC!K10+mm!L10*EC!L10+mm!M10*EC!M10+mm!N10*EC!N10)/mm!O10</f>
        <v>2.1185539109948488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63">
        <v>1.58</v>
      </c>
      <c r="D11" s="264">
        <v>1.06</v>
      </c>
      <c r="E11" s="264">
        <v>1.84</v>
      </c>
      <c r="F11" s="264">
        <v>0.4</v>
      </c>
      <c r="G11" s="264">
        <v>3.77</v>
      </c>
      <c r="H11" s="264">
        <v>2.76</v>
      </c>
      <c r="I11" s="264">
        <v>1.43</v>
      </c>
      <c r="J11" s="264">
        <v>1.65</v>
      </c>
      <c r="K11" s="264">
        <v>10.25</v>
      </c>
      <c r="L11" s="264">
        <v>0.75</v>
      </c>
      <c r="M11" s="264">
        <v>2.16</v>
      </c>
      <c r="N11" s="265">
        <v>2.46</v>
      </c>
      <c r="O11" s="263">
        <f t="shared" si="0"/>
        <v>10.25</v>
      </c>
      <c r="P11" s="264">
        <f t="shared" si="1"/>
        <v>0.4</v>
      </c>
      <c r="Q11" s="263">
        <f>(mm!C11*EC!C11+mm!D11*EC!D11+mm!E11*EC!E11+mm!F11*EC!F11+mm!G11*EC!G11+mm!H11*EC!H11+mm!I11*EC!I11+mm!J11*EC!J11+mm!K11*EC!K11+mm!L11*EC!L11+mm!M11*EC!M11+mm!N11*EC!N11)/mm!O11</f>
        <v>1.5114448111477814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63">
        <v>5.9067651663909748</v>
      </c>
      <c r="D12" s="264">
        <v>3.3941687275460013</v>
      </c>
      <c r="E12" s="264">
        <v>1.3599353927682123</v>
      </c>
      <c r="F12" s="264">
        <v>1.5383612821135479</v>
      </c>
      <c r="G12" s="264">
        <v>3.5836972366015081</v>
      </c>
      <c r="H12" s="264">
        <v>2.2889045842217488</v>
      </c>
      <c r="I12" s="264">
        <v>3.1043096753012893</v>
      </c>
      <c r="J12" s="264">
        <v>3.4852220067033253</v>
      </c>
      <c r="K12" s="264">
        <v>8.0693211083737602</v>
      </c>
      <c r="L12" s="264">
        <v>7.0004248239945994</v>
      </c>
      <c r="M12" s="264">
        <v>7.0969085688519389</v>
      </c>
      <c r="N12" s="265">
        <v>6.518130864256956</v>
      </c>
      <c r="O12" s="271">
        <f t="shared" si="0"/>
        <v>8.0693211083737602</v>
      </c>
      <c r="P12" s="272">
        <f t="shared" si="1"/>
        <v>1.3599353927682123</v>
      </c>
      <c r="Q12" s="263">
        <f>(mm!C13*EC!C12+mm!D13*EC!D12+mm!E13*EC!E12+mm!F13*EC!F12+mm!G13*EC!G12+mm!H13*EC!H12+mm!I13*EC!I12+mm!J13*EC!J12+mm!K13*EC!K12+mm!L13*EC!L12+mm!M13*EC!M12+mm!N13*EC!N12)/mm!O13</f>
        <v>4.3485726747141706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273">
        <v>5.6216965412181565</v>
      </c>
      <c r="D13" s="274">
        <v>4.6356950009246125</v>
      </c>
      <c r="E13" s="274">
        <v>1.6315334821885816</v>
      </c>
      <c r="F13" s="274">
        <v>1.8527477183028089</v>
      </c>
      <c r="G13" s="274">
        <v>4.67</v>
      </c>
      <c r="H13" s="274">
        <v>2.6595027326497669</v>
      </c>
      <c r="I13" s="274">
        <v>3.6404846424610633</v>
      </c>
      <c r="J13" s="274">
        <v>4.1754708632591617</v>
      </c>
      <c r="K13" s="274">
        <v>8.9612235553956303</v>
      </c>
      <c r="L13" s="274">
        <v>6.6168322241669202</v>
      </c>
      <c r="M13" s="274">
        <v>8.0113382753902549</v>
      </c>
      <c r="N13" s="275">
        <v>7.0041432464533724</v>
      </c>
      <c r="O13" s="273">
        <f t="shared" si="0"/>
        <v>8.9612235553956303</v>
      </c>
      <c r="P13" s="274">
        <f t="shared" si="1"/>
        <v>1.6315334821885816</v>
      </c>
      <c r="Q13" s="273">
        <f>(mm!C13*EC!C13+mm!D13*EC!D13+mm!E13*EC!E13+mm!F13*EC!F13+mm!G13*EC!G13+mm!H13*EC!H13+mm!I13*EC!I13+mm!J13*EC!J13+mm!K13*EC!K13+mm!L13*EC!L13+mm!M13*EC!M13+mm!N13*EC!N13)/mm!O13</f>
        <v>4.7569747153785409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276">
        <v>1.86</v>
      </c>
      <c r="D14" s="277">
        <v>1.84</v>
      </c>
      <c r="E14" s="277">
        <v>1.94</v>
      </c>
      <c r="F14" s="277">
        <v>1.57</v>
      </c>
      <c r="G14" s="277">
        <v>2.38</v>
      </c>
      <c r="H14" s="277">
        <v>3.7</v>
      </c>
      <c r="I14" s="277">
        <v>2.2599999999999998</v>
      </c>
      <c r="J14" s="277">
        <v>3.37</v>
      </c>
      <c r="K14" s="277">
        <v>11.16</v>
      </c>
      <c r="L14" s="277">
        <v>1.32</v>
      </c>
      <c r="M14" s="277">
        <v>3.93</v>
      </c>
      <c r="N14" s="278">
        <v>2.5299999999999998</v>
      </c>
      <c r="O14" s="276">
        <f t="shared" si="0"/>
        <v>11.16</v>
      </c>
      <c r="P14" s="277">
        <f t="shared" si="1"/>
        <v>1.32</v>
      </c>
      <c r="Q14" s="276">
        <f>(mm!C14*EC!C14+mm!D14*EC!D14+mm!E14*EC!E14+mm!F14*EC!F14+mm!G14*EC!G14+mm!H14*EC!H14+mm!I14*EC!I14+mm!J14*EC!J14+mm!K14*EC!K14+mm!L14*EC!L14+mm!M14*EC!M14+mm!N14*EC!N14)/mm!O14</f>
        <v>2.4150626475394947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63">
        <v>1.79</v>
      </c>
      <c r="D15" s="264">
        <v>1.4</v>
      </c>
      <c r="E15" s="264">
        <v>1.42</v>
      </c>
      <c r="F15" s="264">
        <v>0.87</v>
      </c>
      <c r="G15" s="264">
        <v>3.43</v>
      </c>
      <c r="H15" s="264">
        <v>2.6</v>
      </c>
      <c r="I15" s="264">
        <v>2</v>
      </c>
      <c r="J15" s="264">
        <v>4.5599999999999996</v>
      </c>
      <c r="K15" s="264">
        <v>7.28</v>
      </c>
      <c r="L15" s="264">
        <v>1.48</v>
      </c>
      <c r="M15" s="264"/>
      <c r="N15" s="265"/>
      <c r="O15" s="263">
        <f t="shared" si="0"/>
        <v>7.28</v>
      </c>
      <c r="P15" s="264">
        <f t="shared" si="1"/>
        <v>0.87</v>
      </c>
      <c r="Q15" s="263">
        <f>(mm!C15*EC!C15+mm!D15*EC!D15+mm!E15*EC!E15+mm!F15*EC!F15+mm!G15*EC!G15+mm!H15*EC!H15+mm!I15*EC!I15+mm!J15*EC!J15+mm!K15*EC!K15+mm!L15*EC!L15+mm!M15*EC!M15+mm!N15*EC!N15)/mm!O15</f>
        <v>1.8938424936880949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279">
        <v>2.6077590909090906</v>
      </c>
      <c r="D16" s="264">
        <v>2.6916851168511684</v>
      </c>
      <c r="E16" s="264">
        <v>2.5495375722543354</v>
      </c>
      <c r="F16" s="264">
        <v>1.7155932203389832</v>
      </c>
      <c r="G16" s="264">
        <v>3.6038053097345131</v>
      </c>
      <c r="H16" s="264">
        <v>1.2867777777777778</v>
      </c>
      <c r="I16" s="264">
        <v>2.5521863013698631</v>
      </c>
      <c r="J16" s="264">
        <v>2.2409999999999997</v>
      </c>
      <c r="K16" s="264">
        <v>6.62</v>
      </c>
      <c r="L16" s="264">
        <v>0.96699999999999997</v>
      </c>
      <c r="M16" s="264">
        <v>4.5199999999999996</v>
      </c>
      <c r="N16" s="265">
        <v>2.52</v>
      </c>
      <c r="O16" s="263">
        <f t="shared" si="0"/>
        <v>6.62</v>
      </c>
      <c r="P16" s="264">
        <f t="shared" si="1"/>
        <v>0.96699999999999997</v>
      </c>
      <c r="Q16" s="263">
        <f>(mm!C16*EC!C16+mm!D16*EC!D16+mm!E16*EC!E16+mm!F16*EC!F16+mm!G16*EC!G16+mm!H16*EC!H16+mm!I16*EC!I16+mm!J16*EC!J16+mm!K16*EC!K16+mm!L16*EC!L16+mm!M16*EC!M16+mm!N16*EC!N16)/mm!O16</f>
        <v>2.2717124227865479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63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5"/>
      <c r="O17" s="263"/>
      <c r="P17" s="264"/>
      <c r="Q17" s="26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63">
        <v>2.9359999999999999</v>
      </c>
      <c r="D18" s="264">
        <v>2.472</v>
      </c>
      <c r="E18" s="264">
        <v>2.746</v>
      </c>
      <c r="F18" s="264">
        <v>1.829</v>
      </c>
      <c r="G18" s="264">
        <v>3.54</v>
      </c>
      <c r="H18" s="264">
        <v>2.66</v>
      </c>
      <c r="I18" s="264">
        <v>2.8180000000000001</v>
      </c>
      <c r="J18" s="264">
        <v>3.6139999999999999</v>
      </c>
      <c r="K18" s="264">
        <v>11.33</v>
      </c>
      <c r="L18" s="264">
        <v>1.409</v>
      </c>
      <c r="M18" s="264">
        <v>4.7380000000000004</v>
      </c>
      <c r="N18" s="265">
        <v>2.738</v>
      </c>
      <c r="O18" s="263">
        <f t="shared" ref="O18:O39" si="2">MAX(C18:N18)</f>
        <v>11.33</v>
      </c>
      <c r="P18" s="264">
        <f t="shared" ref="P18:P39" si="3">MIN(C18:N18)</f>
        <v>1.409</v>
      </c>
      <c r="Q18" s="263">
        <f>(mm!C18*EC!C18+mm!D18*EC!D18+mm!E18*EC!E18+mm!F18*EC!F18+mm!G18*EC!G18+mm!H18*EC!H18+mm!I18*EC!I18+mm!J18*EC!J18+mm!K18*EC!K18+mm!L18*EC!L18+mm!M18*EC!M18+mm!N18*EC!N18)/mm!O18</f>
        <v>2.6433764987837534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63">
        <v>2.2999999999999998</v>
      </c>
      <c r="D19" s="264">
        <v>1.7739999999999998</v>
      </c>
      <c r="E19" s="264">
        <v>1.22</v>
      </c>
      <c r="F19" s="264">
        <v>1.2050000000000001</v>
      </c>
      <c r="G19" s="264">
        <v>3.35</v>
      </c>
      <c r="H19" s="264">
        <v>2.79</v>
      </c>
      <c r="I19" s="264">
        <v>2.57</v>
      </c>
      <c r="J19" s="264">
        <v>5.36</v>
      </c>
      <c r="K19" s="264">
        <v>2.88</v>
      </c>
      <c r="L19" s="264">
        <v>1.907</v>
      </c>
      <c r="M19" s="264">
        <v>2.29</v>
      </c>
      <c r="N19" s="265">
        <v>2.19</v>
      </c>
      <c r="O19" s="263">
        <f t="shared" si="2"/>
        <v>5.36</v>
      </c>
      <c r="P19" s="264">
        <f t="shared" si="3"/>
        <v>1.2050000000000001</v>
      </c>
      <c r="Q19" s="263">
        <f>(mm!C19*EC!C19+mm!D19*EC!D19+mm!E19*EC!E19+mm!F19*EC!F19+mm!G19*EC!G19+mm!H19*EC!H19+mm!I19*EC!I19+mm!J19*EC!J19+mm!K19*EC!K19+mm!L19*EC!L19+mm!M19*EC!M19+mm!N19*EC!N19)/mm!O19</f>
        <v>2.2691560000000002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63">
        <v>2.58</v>
      </c>
      <c r="D20" s="264">
        <v>1.623</v>
      </c>
      <c r="E20" s="264">
        <v>0.87200000000000011</v>
      </c>
      <c r="F20" s="264">
        <v>1.2549999999999999</v>
      </c>
      <c r="G20" s="264">
        <v>1.9629999999999999</v>
      </c>
      <c r="H20" s="264">
        <v>2.9</v>
      </c>
      <c r="I20" s="264">
        <v>2.41</v>
      </c>
      <c r="J20" s="264">
        <v>5.98</v>
      </c>
      <c r="K20" s="264">
        <v>5.32</v>
      </c>
      <c r="L20" s="264">
        <v>2.58</v>
      </c>
      <c r="M20" s="264">
        <v>3.6</v>
      </c>
      <c r="N20" s="265">
        <v>5.46</v>
      </c>
      <c r="O20" s="263">
        <f t="shared" si="2"/>
        <v>5.98</v>
      </c>
      <c r="P20" s="264">
        <f t="shared" si="3"/>
        <v>0.87200000000000011</v>
      </c>
      <c r="Q20" s="263">
        <f>(mm!C20*EC!C20+mm!D20*EC!D20+mm!E20*EC!E20+mm!F20*EC!F20+mm!G20*EC!G20+mm!H20*EC!H20+mm!I20*EC!I20+mm!J20*EC!J20+mm!K20*EC!K20+mm!L20*EC!L20+mm!M20*EC!M20+mm!N20*EC!N20)/mm!O20</f>
        <v>2.4637660668380463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63">
        <v>2.36</v>
      </c>
      <c r="D21" s="264">
        <v>1.1599999999999999</v>
      </c>
      <c r="E21" s="264">
        <v>0.628</v>
      </c>
      <c r="F21" s="264">
        <v>0.66</v>
      </c>
      <c r="G21" s="264">
        <v>1.55</v>
      </c>
      <c r="H21" s="264">
        <v>2.06</v>
      </c>
      <c r="I21" s="264">
        <v>2.5299999999999998</v>
      </c>
      <c r="J21" s="264">
        <v>5.65</v>
      </c>
      <c r="K21" s="264">
        <v>3.11</v>
      </c>
      <c r="L21" s="264">
        <v>1.62</v>
      </c>
      <c r="M21" s="264">
        <v>3.93</v>
      </c>
      <c r="N21" s="265">
        <v>2.59</v>
      </c>
      <c r="O21" s="263">
        <f t="shared" si="2"/>
        <v>5.65</v>
      </c>
      <c r="P21" s="264">
        <f t="shared" si="3"/>
        <v>0.628</v>
      </c>
      <c r="Q21" s="263">
        <f>(mm!C21*EC!C21+mm!D21*EC!D21+mm!E21*EC!E21+mm!F21*EC!F21+mm!G21*EC!G21+mm!H21*EC!H21+mm!I21*EC!I21+mm!J21*EC!J21+mm!K21*EC!K21+mm!L21*EC!L21+mm!M21*EC!M21+mm!N21*EC!N21)/mm!O21</f>
        <v>1.8487820515662761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63">
        <v>2.93</v>
      </c>
      <c r="D22" s="264">
        <v>3.49</v>
      </c>
      <c r="E22" s="264">
        <v>2.1800000000000002</v>
      </c>
      <c r="F22" s="264">
        <v>2.15</v>
      </c>
      <c r="G22" s="264">
        <v>3.07</v>
      </c>
      <c r="H22" s="264">
        <v>2.87</v>
      </c>
      <c r="I22" s="264">
        <v>2.08</v>
      </c>
      <c r="J22" s="264">
        <v>3.95</v>
      </c>
      <c r="K22" s="264">
        <v>3.29</v>
      </c>
      <c r="L22" s="264">
        <v>1.65</v>
      </c>
      <c r="M22" s="264">
        <v>4.13</v>
      </c>
      <c r="N22" s="265">
        <v>2.89</v>
      </c>
      <c r="O22" s="263">
        <f t="shared" si="2"/>
        <v>4.13</v>
      </c>
      <c r="P22" s="264">
        <f t="shared" si="3"/>
        <v>1.65</v>
      </c>
      <c r="Q22" s="263">
        <f>(mm!C22*EC!C22+mm!D22*EC!D22+mm!E22*EC!E22+mm!F22*EC!F22+mm!G22*EC!G22+mm!H22*EC!H22+mm!I22*EC!I22+mm!J22*EC!J22+mm!K22*EC!K22+mm!L22*EC!L22+mm!M22*EC!M22+mm!N22*EC!N22)/mm!O22</f>
        <v>2.5058145078896592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63">
        <v>3.2330182926829267</v>
      </c>
      <c r="D23" s="264">
        <v>1.7572656569791238</v>
      </c>
      <c r="E23" s="264">
        <v>1.5423847142037668</v>
      </c>
      <c r="F23" s="264">
        <v>0.70941273326015353</v>
      </c>
      <c r="G23" s="264">
        <v>6.008852459016393</v>
      </c>
      <c r="H23" s="264">
        <v>4.0999999999999996</v>
      </c>
      <c r="I23" s="264">
        <v>3.0029046242774564</v>
      </c>
      <c r="J23" s="264">
        <v>3.967343578485182</v>
      </c>
      <c r="K23" s="264">
        <v>2.3410305343511451</v>
      </c>
      <c r="L23" s="264">
        <v>2.228991935483871</v>
      </c>
      <c r="M23" s="264">
        <v>2.7986046511627909</v>
      </c>
      <c r="N23" s="265">
        <v>2.8516330645161285</v>
      </c>
      <c r="O23" s="263">
        <f t="shared" si="2"/>
        <v>6.008852459016393</v>
      </c>
      <c r="P23" s="264">
        <f t="shared" si="3"/>
        <v>0.70941273326015353</v>
      </c>
      <c r="Q23" s="263">
        <f>(mm!C23*EC!C23+mm!D23*EC!D23+mm!E23*EC!E23+mm!F23*EC!F23+mm!G23*EC!G23+mm!H23*EC!H23+mm!I23*EC!I23+mm!J23*EC!J23+mm!K23*EC!K23+mm!L23*EC!L23+mm!M23*EC!M23+mm!N23*EC!N23)/mm!O23</f>
        <v>3.0950319203822589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63">
        <v>2.86</v>
      </c>
      <c r="D24" s="264">
        <v>3.02</v>
      </c>
      <c r="E24" s="264">
        <v>2.2599999999999998</v>
      </c>
      <c r="F24" s="264">
        <v>0.67</v>
      </c>
      <c r="G24" s="264">
        <v>2.65</v>
      </c>
      <c r="H24" s="264">
        <v>3.5</v>
      </c>
      <c r="I24" s="264">
        <v>3.14</v>
      </c>
      <c r="J24" s="264">
        <v>5.55</v>
      </c>
      <c r="K24" s="264">
        <v>4.13</v>
      </c>
      <c r="L24" s="264">
        <v>2.08</v>
      </c>
      <c r="M24" s="264">
        <v>3.88</v>
      </c>
      <c r="N24" s="265">
        <v>3.23</v>
      </c>
      <c r="O24" s="263">
        <f t="shared" si="2"/>
        <v>5.55</v>
      </c>
      <c r="P24" s="264">
        <f t="shared" si="3"/>
        <v>0.67</v>
      </c>
      <c r="Q24" s="263">
        <f>(mm!C24*EC!C24+mm!D24*EC!D24+mm!E24*EC!E24+mm!F24*EC!F24+mm!G24*EC!G24+mm!H24*EC!H24+mm!I24*EC!I24+mm!J24*EC!J24+mm!K24*EC!K24+mm!L24*EC!L24+mm!M24*EC!M24+mm!N24*EC!N24)/mm!O24</f>
        <v>2.8501412544431273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271">
        <v>1.4276958483754514</v>
      </c>
      <c r="D25" s="264">
        <v>1.434271629778672</v>
      </c>
      <c r="E25" s="272">
        <v>1.2382158493334963</v>
      </c>
      <c r="F25" s="272">
        <v>1.6927821972497412</v>
      </c>
      <c r="G25" s="272">
        <v>3.97</v>
      </c>
      <c r="H25" s="272">
        <v>2.4327987368421051</v>
      </c>
      <c r="I25" s="272">
        <v>3.3264325529542917</v>
      </c>
      <c r="J25" s="272">
        <v>1.9822940865393404</v>
      </c>
      <c r="K25" s="272">
        <v>2.8860147601476016</v>
      </c>
      <c r="L25" s="272">
        <v>2.0021011950165266</v>
      </c>
      <c r="M25" s="272">
        <v>2.565335949764521</v>
      </c>
      <c r="N25" s="280">
        <v>3.5294511086877502</v>
      </c>
      <c r="O25" s="271">
        <f t="shared" si="2"/>
        <v>3.97</v>
      </c>
      <c r="P25" s="272">
        <f t="shared" si="3"/>
        <v>1.2382158493334963</v>
      </c>
      <c r="Q25" s="271">
        <f>(mm!C25*EC!C25+mm!D25*EC!D25+mm!E25*EC!E25+mm!F25*EC!F25+mm!G25*EC!G25+mm!H25*EC!H25+mm!I25*EC!I25+mm!J25*EC!J25+mm!K25*EC!K25+mm!L25*EC!L25+mm!M25*EC!M25+mm!N25*EC!N25)/mm!O25</f>
        <v>2.1921632753848992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281">
        <v>3.2</v>
      </c>
      <c r="D26" s="282">
        <v>2.6</v>
      </c>
      <c r="E26" s="282">
        <v>1</v>
      </c>
      <c r="F26" s="282">
        <v>2</v>
      </c>
      <c r="G26" s="282">
        <v>2</v>
      </c>
      <c r="H26" s="282">
        <v>1.1399999999999999</v>
      </c>
      <c r="I26" s="282">
        <v>2.44</v>
      </c>
      <c r="J26" s="282">
        <v>3.08</v>
      </c>
      <c r="K26" s="282">
        <v>5.27</v>
      </c>
      <c r="L26" s="282">
        <v>5.41</v>
      </c>
      <c r="M26" s="282">
        <v>4.9800000000000004</v>
      </c>
      <c r="N26" s="283">
        <v>4.8099999999999996</v>
      </c>
      <c r="O26" s="266">
        <f t="shared" si="2"/>
        <v>5.41</v>
      </c>
      <c r="P26" s="282">
        <f t="shared" si="3"/>
        <v>1</v>
      </c>
      <c r="Q26" s="266">
        <f>(mm!C26*EC!C26+mm!D26*EC!D26+mm!E26*EC!E26+mm!F26*EC!F26+mm!G26*EC!G26+mm!H26*EC!H26+mm!I26*EC!I26+mm!J26*EC!J26+mm!K26*EC!K26+mm!L26*EC!L26+mm!M26*EC!M26+mm!N26*EC!N26)/mm!O26</f>
        <v>3.344576054755338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63">
        <v>2.6110115606936413</v>
      </c>
      <c r="D27" s="264">
        <v>3.1502670414617011</v>
      </c>
      <c r="E27" s="264">
        <v>1.1396399899648773</v>
      </c>
      <c r="F27" s="264">
        <v>1.5198688839142949</v>
      </c>
      <c r="G27" s="264">
        <v>1.7210000000000001</v>
      </c>
      <c r="H27" s="264">
        <v>1.2112025263157895</v>
      </c>
      <c r="I27" s="264">
        <v>2.9346415373244645</v>
      </c>
      <c r="J27" s="264">
        <v>3.3871837435603895</v>
      </c>
      <c r="K27" s="264">
        <v>6.1419390494236552</v>
      </c>
      <c r="L27" s="264">
        <v>6.6350597056373219</v>
      </c>
      <c r="M27" s="264">
        <v>6.8866107784431154</v>
      </c>
      <c r="N27" s="265">
        <v>6.3199680255795379</v>
      </c>
      <c r="O27" s="263">
        <f t="shared" si="2"/>
        <v>6.8866107784431154</v>
      </c>
      <c r="P27" s="264">
        <f t="shared" si="3"/>
        <v>1.1396399899648773</v>
      </c>
      <c r="Q27" s="263">
        <f>(mm!C27*EC!C27+mm!D27*EC!D27+mm!E27*EC!E27+mm!F27*EC!F27+mm!G27*EC!G27+mm!H27*EC!H27+mm!I27*EC!I27+mm!J27*EC!J27+mm!K27*EC!K27+mm!L27*EC!L27+mm!M27*EC!M27+mm!N27*EC!N27)/mm!O27</f>
        <v>3.7749714624312105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63">
        <v>2.1948869565217395</v>
      </c>
      <c r="D28" s="264">
        <v>2.9263837471783303</v>
      </c>
      <c r="E28" s="264">
        <v>0.93587117017349597</v>
      </c>
      <c r="F28" s="264">
        <v>2.4056618778860956</v>
      </c>
      <c r="G28" s="264">
        <v>3.8055967078189306</v>
      </c>
      <c r="H28" s="264">
        <v>0.89019466975666273</v>
      </c>
      <c r="I28" s="264">
        <v>2.481954802259887</v>
      </c>
      <c r="J28" s="264">
        <v>2.8307985531441293</v>
      </c>
      <c r="K28" s="264">
        <v>5.8432984293193719</v>
      </c>
      <c r="L28" s="264">
        <v>5.6388491266508431</v>
      </c>
      <c r="M28" s="264">
        <v>6.972333333333335</v>
      </c>
      <c r="N28" s="265">
        <v>5.3268151748346169</v>
      </c>
      <c r="O28" s="263">
        <f t="shared" si="2"/>
        <v>6.972333333333335</v>
      </c>
      <c r="P28" s="264">
        <f t="shared" si="3"/>
        <v>0.89019466975666273</v>
      </c>
      <c r="Q28" s="263">
        <f>(mm!C28*EC!C28+mm!D28*EC!D28+mm!E28*EC!E28+mm!F28*EC!F28+mm!G28*EC!G28+mm!H28*EC!H28+mm!I28*EC!I28+mm!J28*EC!J28+mm!K28*EC!K28+mm!L28*EC!L28+mm!M28*EC!M28+mm!N28*EC!N28)/mm!O28</f>
        <v>3.4734046276016501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63">
        <v>2.19</v>
      </c>
      <c r="D29" s="264">
        <v>2.62</v>
      </c>
      <c r="E29" s="264">
        <v>1.34</v>
      </c>
      <c r="F29" s="264">
        <v>0.81</v>
      </c>
      <c r="G29" s="264">
        <v>1.85</v>
      </c>
      <c r="H29" s="264">
        <v>1.1599999999999999</v>
      </c>
      <c r="I29" s="264">
        <v>3.3</v>
      </c>
      <c r="J29" s="264">
        <v>3.42</v>
      </c>
      <c r="K29" s="264">
        <v>6.45</v>
      </c>
      <c r="L29" s="264">
        <v>6.65</v>
      </c>
      <c r="M29" s="264">
        <v>6.63</v>
      </c>
      <c r="N29" s="265">
        <v>4.6100000000000003</v>
      </c>
      <c r="O29" s="263">
        <f t="shared" si="2"/>
        <v>6.65</v>
      </c>
      <c r="P29" s="264">
        <f t="shared" si="3"/>
        <v>0.81</v>
      </c>
      <c r="Q29" s="263">
        <f>(mm!C29*EC!C29+mm!D29*EC!D29+mm!E29*EC!E29+mm!F29*EC!F29+mm!G29*EC!G29+mm!H29*EC!H29+mm!I29*EC!I29+mm!J29*EC!J29+mm!K29*EC!K29+mm!L29*EC!L29+mm!M29*EC!M29+mm!N29*EC!N29)/mm!O29</f>
        <v>3.7077164119335242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63">
        <v>1.53</v>
      </c>
      <c r="D30" s="264">
        <v>1.88</v>
      </c>
      <c r="E30" s="264">
        <v>2.11</v>
      </c>
      <c r="F30" s="264">
        <v>2.2200000000000002</v>
      </c>
      <c r="G30" s="264">
        <v>3.6</v>
      </c>
      <c r="H30" s="264">
        <v>1.3</v>
      </c>
      <c r="I30" s="264">
        <v>3.8</v>
      </c>
      <c r="J30" s="264">
        <v>3</v>
      </c>
      <c r="K30" s="264">
        <v>4.0999999999999996</v>
      </c>
      <c r="L30" s="264">
        <v>1.8</v>
      </c>
      <c r="M30" s="264">
        <v>2.5</v>
      </c>
      <c r="N30" s="265">
        <v>2.6</v>
      </c>
      <c r="O30" s="263">
        <f t="shared" si="2"/>
        <v>4.0999999999999996</v>
      </c>
      <c r="P30" s="264">
        <f t="shared" si="3"/>
        <v>1.3</v>
      </c>
      <c r="Q30" s="263">
        <f>(mm!C30*EC!C30+mm!D30*EC!D30+mm!E30*EC!E30+mm!F30*EC!F30+mm!G30*EC!G30+mm!H30*EC!H30+mm!I30*EC!I30+mm!J30*EC!J30+mm!K30*EC!K30+mm!L30*EC!L30+mm!M30*EC!M30+mm!N30*EC!N30)/mm!O30</f>
        <v>2.1285873078166118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63">
        <v>1.5121606079277059</v>
      </c>
      <c r="D31" s="264">
        <v>1.127433774834437</v>
      </c>
      <c r="E31" s="264">
        <v>1.4754252691889758</v>
      </c>
      <c r="F31" s="264">
        <v>0.88402277039848198</v>
      </c>
      <c r="G31" s="264">
        <v>3.2190939597315436</v>
      </c>
      <c r="H31" s="264">
        <v>1.2967592661924374</v>
      </c>
      <c r="I31" s="264">
        <v>3.1883312577833127</v>
      </c>
      <c r="J31" s="264">
        <v>2.3787405718295038</v>
      </c>
      <c r="K31" s="264">
        <v>2.4649295774647886</v>
      </c>
      <c r="L31" s="264">
        <v>2.2005137614678896</v>
      </c>
      <c r="M31" s="264">
        <v>2.2826991150442479</v>
      </c>
      <c r="N31" s="265">
        <v>2.4900000000000002</v>
      </c>
      <c r="O31" s="263">
        <f t="shared" si="2"/>
        <v>3.2190939597315436</v>
      </c>
      <c r="P31" s="264">
        <f t="shared" si="3"/>
        <v>0.88402277039848198</v>
      </c>
      <c r="Q31" s="263">
        <f>(mm!C31*EC!C31+mm!D31*EC!D31+mm!E31*EC!E31+mm!F31*EC!F31+mm!G31*EC!G31+mm!H31*EC!H31+mm!I31*EC!I31+mm!J31*EC!J31+mm!K31*EC!K31+mm!L31*EC!L31+mm!M31*EC!M31+mm!N31*EC!N31)/mm!O31</f>
        <v>1.9097213115933038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63">
        <v>2.46</v>
      </c>
      <c r="D32" s="264">
        <v>2.4700000000000002</v>
      </c>
      <c r="E32" s="264">
        <v>1.76</v>
      </c>
      <c r="F32" s="264">
        <v>2.0499999999999998</v>
      </c>
      <c r="G32" s="264">
        <v>4.55</v>
      </c>
      <c r="H32" s="264">
        <v>1.46</v>
      </c>
      <c r="I32" s="264">
        <v>5.69</v>
      </c>
      <c r="J32" s="264">
        <v>4.09</v>
      </c>
      <c r="K32" s="264">
        <v>3.73</v>
      </c>
      <c r="L32" s="264">
        <v>2.2400000000000002</v>
      </c>
      <c r="M32" s="264">
        <v>3.38</v>
      </c>
      <c r="N32" s="265">
        <v>3.45</v>
      </c>
      <c r="O32" s="263">
        <f t="shared" si="2"/>
        <v>5.69</v>
      </c>
      <c r="P32" s="264">
        <f t="shared" si="3"/>
        <v>1.46</v>
      </c>
      <c r="Q32" s="263">
        <f>(mm!C32*EC!C32+mm!D32*EC!D32+mm!E32*EC!E32+mm!F32*EC!F32+mm!G32*EC!G32+mm!H32*EC!H32+mm!I32*EC!I32+mm!J32*EC!J32+mm!K32*EC!K32+mm!L32*EC!L32+mm!M32*EC!M32+mm!N32*EC!N32)/mm!O32</f>
        <v>2.4264313712941781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63">
        <v>1.3955383663366336</v>
      </c>
      <c r="D33" s="264">
        <v>1.6676342576342573</v>
      </c>
      <c r="E33" s="264">
        <v>1.8817044967880086</v>
      </c>
      <c r="F33" s="264">
        <v>2.7239018087855298</v>
      </c>
      <c r="G33" s="264">
        <v>3.82</v>
      </c>
      <c r="H33" s="264">
        <v>0.54032577582993968</v>
      </c>
      <c r="I33" s="264">
        <v>4.055732009925558</v>
      </c>
      <c r="J33" s="264">
        <v>2.2054933333333331</v>
      </c>
      <c r="K33" s="264">
        <v>3.0013276836158189</v>
      </c>
      <c r="L33" s="264">
        <v>1.7041347826086959</v>
      </c>
      <c r="M33" s="264">
        <v>2.8389273356401388</v>
      </c>
      <c r="N33" s="265">
        <v>2.3293559322033901</v>
      </c>
      <c r="O33" s="263">
        <f t="shared" si="2"/>
        <v>4.055732009925558</v>
      </c>
      <c r="P33" s="264">
        <f t="shared" si="3"/>
        <v>0.54032577582993968</v>
      </c>
      <c r="Q33" s="263">
        <f>(mm!C33*EC!C33+mm!D33*EC!D33+mm!E33*EC!E33+mm!F33*EC!F33+mm!G33*EC!G33+mm!H33*EC!H33+mm!I33*EC!I33+mm!J33*EC!J33+mm!K33*EC!K33+mm!L33*EC!L33+mm!M33*EC!M33+mm!N33*EC!N33)/mm!O33</f>
        <v>1.4610966227412374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63">
        <v>2.37</v>
      </c>
      <c r="D34" s="264">
        <v>1.63</v>
      </c>
      <c r="E34" s="264">
        <v>1.58</v>
      </c>
      <c r="F34" s="264">
        <v>1.43</v>
      </c>
      <c r="G34" s="264">
        <v>4.3099999999999996</v>
      </c>
      <c r="H34" s="264">
        <v>1.03</v>
      </c>
      <c r="I34" s="264">
        <v>3.21</v>
      </c>
      <c r="J34" s="264">
        <v>1.78</v>
      </c>
      <c r="K34" s="264">
        <v>3.28</v>
      </c>
      <c r="L34" s="264">
        <v>2.15</v>
      </c>
      <c r="M34" s="264">
        <v>3.71</v>
      </c>
      <c r="N34" s="265">
        <v>2.52</v>
      </c>
      <c r="O34" s="263">
        <f t="shared" si="2"/>
        <v>4.3099999999999996</v>
      </c>
      <c r="P34" s="264">
        <f t="shared" si="3"/>
        <v>1.03</v>
      </c>
      <c r="Q34" s="263">
        <f>(mm!C34*EC!C34+mm!D34*EC!D34+mm!E34*EC!E34+mm!F34*EC!F34+mm!G34*EC!G34+mm!H34*EC!H34+mm!I34*EC!I34+mm!J34*EC!J34+mm!K34*EC!K34+mm!L34*EC!L34+mm!M34*EC!M34+mm!N34*EC!N34)/mm!O34</f>
        <v>1.9436334436632137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63">
        <v>1.6</v>
      </c>
      <c r="D35" s="264">
        <v>1.5</v>
      </c>
      <c r="E35" s="264">
        <v>1.1000000000000001</v>
      </c>
      <c r="F35" s="264">
        <v>1.2</v>
      </c>
      <c r="G35" s="264">
        <v>1.7</v>
      </c>
      <c r="H35" s="264">
        <v>1.4</v>
      </c>
      <c r="I35" s="264">
        <v>2.8</v>
      </c>
      <c r="J35" s="264">
        <v>2.6</v>
      </c>
      <c r="K35" s="264">
        <v>4.4000000000000004</v>
      </c>
      <c r="L35" s="264">
        <v>3.8</v>
      </c>
      <c r="M35" s="264">
        <v>2.2999999999999998</v>
      </c>
      <c r="N35" s="265">
        <v>2.2999999999999998</v>
      </c>
      <c r="O35" s="263">
        <f t="shared" si="2"/>
        <v>4.4000000000000004</v>
      </c>
      <c r="P35" s="264">
        <f t="shared" si="3"/>
        <v>1.1000000000000001</v>
      </c>
      <c r="Q35" s="263">
        <f>(mm!C35*EC!C35+mm!D35*EC!D35+mm!E35*EC!E35+mm!F35*EC!F35+mm!G35*EC!G35+mm!H35*EC!H35+mm!I35*EC!I35+mm!J35*EC!J35+mm!K35*EC!K35+mm!L35*EC!L35+mm!M35*EC!M35+mm!N35*EC!N35)/mm!O35</f>
        <v>2.147553085929748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64">
        <v>1.6772115384615385</v>
      </c>
      <c r="D36" s="264">
        <v>2.2753420908593318</v>
      </c>
      <c r="E36" s="264">
        <v>1.3987343441001978</v>
      </c>
      <c r="F36" s="264">
        <v>2.3565069860279442</v>
      </c>
      <c r="G36" s="264">
        <v>4.78</v>
      </c>
      <c r="H36" s="264">
        <v>0.8302139037433155</v>
      </c>
      <c r="I36" s="264">
        <v>2.6450362912666825</v>
      </c>
      <c r="J36" s="264">
        <v>1.0401755001755002</v>
      </c>
      <c r="K36" s="264">
        <v>2.6776153846153847</v>
      </c>
      <c r="L36" s="264">
        <v>1.6579517784674147</v>
      </c>
      <c r="M36" s="264">
        <v>3.817090069284065</v>
      </c>
      <c r="N36" s="265">
        <v>1.8776416337285904</v>
      </c>
      <c r="O36" s="263">
        <f t="shared" si="2"/>
        <v>4.78</v>
      </c>
      <c r="P36" s="264">
        <f t="shared" si="3"/>
        <v>0.8302139037433155</v>
      </c>
      <c r="Q36" s="263">
        <f>(mm!C36*EC!C36+mm!D36*EC!D36+mm!E36*EC!E36+mm!F36*EC!F36+mm!G36*EC!G36+mm!H36*EC!H36+mm!I36*EC!I36+mm!J36*EC!J36+mm!K36*EC!K36+mm!L36*EC!L36+mm!M36*EC!M36+mm!N36*EC!N36)/mm!O36</f>
        <v>1.6987130092630542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63">
        <v>2.9935185185185187</v>
      </c>
      <c r="D37" s="264">
        <v>1.9879797979797982</v>
      </c>
      <c r="E37" s="264">
        <v>0.97918764302059491</v>
      </c>
      <c r="F37" s="264">
        <v>2.1871428571428568</v>
      </c>
      <c r="G37" s="264">
        <v>4.4433333333333334</v>
      </c>
      <c r="H37" s="264">
        <v>0.76370833333333332</v>
      </c>
      <c r="I37" s="264">
        <v>1.8501181683899557</v>
      </c>
      <c r="J37" s="264">
        <v>2.0194314381270901</v>
      </c>
      <c r="K37" s="264">
        <v>2.9858139534883721</v>
      </c>
      <c r="L37" s="264">
        <v>1.9468055555555555</v>
      </c>
      <c r="M37" s="264">
        <v>2.1134806629834255</v>
      </c>
      <c r="N37" s="265">
        <v>2.3575514018691588</v>
      </c>
      <c r="O37" s="263">
        <f t="shared" si="2"/>
        <v>4.4433333333333334</v>
      </c>
      <c r="P37" s="264">
        <f t="shared" si="3"/>
        <v>0.76370833333333332</v>
      </c>
      <c r="Q37" s="263">
        <f>(mm!C37*EC!C37+mm!D37*EC!D37+mm!E37*EC!E37+mm!F37*EC!F37+mm!G37*EC!G37+mm!H37*EC!H37+mm!I37*EC!I37+mm!J37*EC!J37+mm!K37*EC!K37+mm!L37*EC!L37+mm!M37*EC!M37+mm!N37*EC!N37)/mm!O37</f>
        <v>1.6428222350897514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63">
        <v>2.3199999999999998</v>
      </c>
      <c r="D38" s="264">
        <v>1.04</v>
      </c>
      <c r="E38" s="264">
        <v>1.21</v>
      </c>
      <c r="F38" s="264">
        <v>1.5</v>
      </c>
      <c r="G38" s="264">
        <v>2.5499999999999998</v>
      </c>
      <c r="H38" s="264">
        <v>1.02</v>
      </c>
      <c r="I38" s="264">
        <v>1.46</v>
      </c>
      <c r="J38" s="264">
        <v>1.97</v>
      </c>
      <c r="K38" s="264">
        <v>2.3199999999999998</v>
      </c>
      <c r="L38" s="264">
        <v>2.16</v>
      </c>
      <c r="M38" s="264">
        <v>4.42</v>
      </c>
      <c r="N38" s="265">
        <v>3.18</v>
      </c>
      <c r="O38" s="263">
        <f t="shared" si="2"/>
        <v>4.42</v>
      </c>
      <c r="P38" s="264">
        <f t="shared" si="3"/>
        <v>1.02</v>
      </c>
      <c r="Q38" s="263">
        <f>(mm!C38*EC!C38+mm!D38*EC!D38+mm!E38*EC!E38+mm!F38*EC!F38+mm!G38*EC!G38+mm!H38*EC!H38+mm!I38*EC!I38+mm!J38*EC!J38+mm!K38*EC!K38+mm!L38*EC!L38+mm!M38*EC!M38+mm!N38*EC!N38)/mm!O38</f>
        <v>1.6093507080970111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271">
        <v>2.9469796776454098</v>
      </c>
      <c r="D39" s="272">
        <v>3.0356175824175824</v>
      </c>
      <c r="E39" s="272">
        <v>1.8106687647521635</v>
      </c>
      <c r="F39" s="272">
        <v>4.5469325952458473</v>
      </c>
      <c r="G39" s="272">
        <v>13.5</v>
      </c>
      <c r="H39" s="272">
        <v>1.1545297619047619</v>
      </c>
      <c r="I39" s="272">
        <v>2.2880421967111388</v>
      </c>
      <c r="J39" s="272">
        <v>2.128107811786204</v>
      </c>
      <c r="K39" s="272">
        <v>3.1986380832282473</v>
      </c>
      <c r="L39" s="272">
        <v>2.1764870395634377</v>
      </c>
      <c r="M39" s="272">
        <v>2.6921329639889198</v>
      </c>
      <c r="N39" s="280">
        <v>2.7721342031686858</v>
      </c>
      <c r="O39" s="271">
        <f t="shared" si="2"/>
        <v>13.5</v>
      </c>
      <c r="P39" s="272">
        <f t="shared" si="3"/>
        <v>1.1545297619047619</v>
      </c>
      <c r="Q39" s="271">
        <f>(mm!C39*EC!C39+mm!D39*EC!D39+mm!E39*EC!E39+mm!F39*EC!F39+mm!G39*EC!G39+mm!H39*EC!H39+mm!I39*EC!I39+mm!J39*EC!J39+mm!K39*EC!K39+mm!L39*EC!L39+mm!M39*EC!M39+mm!N39*EC!N39)/mm!O39</f>
        <v>2.0743255625418313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284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3"/>
      <c r="O40" s="266"/>
      <c r="P40" s="282"/>
      <c r="Q40" s="266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277">
        <v>2.91</v>
      </c>
      <c r="D41" s="277">
        <v>2.2200000000000002</v>
      </c>
      <c r="E41" s="277">
        <v>1.3660000000000001</v>
      </c>
      <c r="F41" s="277">
        <v>1.6240000000000001</v>
      </c>
      <c r="G41" s="277">
        <v>4.03</v>
      </c>
      <c r="H41" s="277">
        <v>2.67</v>
      </c>
      <c r="I41" s="277">
        <v>2.57</v>
      </c>
      <c r="J41" s="277">
        <v>3.63</v>
      </c>
      <c r="K41" s="277">
        <v>8.0500000000000007</v>
      </c>
      <c r="L41" s="277">
        <v>7.71</v>
      </c>
      <c r="M41" s="277">
        <v>6.71</v>
      </c>
      <c r="N41" s="278">
        <v>5.81</v>
      </c>
      <c r="O41" s="276">
        <f t="shared" ref="O41:O56" si="4">MAX(C41:N41)</f>
        <v>8.0500000000000007</v>
      </c>
      <c r="P41" s="277">
        <f t="shared" ref="P41:P56" si="5">MIN(C41:N41)</f>
        <v>1.3660000000000001</v>
      </c>
      <c r="Q41" s="276">
        <f>(mm!C41*EC!C41+mm!D41*EC!D41+mm!E41*EC!E41+mm!F41*EC!F41+mm!G41*EC!G41+mm!H41*EC!H41+mm!I41*EC!I41+mm!J41*EC!J41+mm!K41*EC!K41+mm!L41*EC!L41+mm!M41*EC!M41+mm!N41*EC!N41)/mm!O41</f>
        <v>4.4062395327292458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63">
        <v>2.3072326369282896</v>
      </c>
      <c r="D42" s="264">
        <v>1.7697712177121772</v>
      </c>
      <c r="E42" s="264">
        <v>1.0807700737618546</v>
      </c>
      <c r="F42" s="264">
        <v>1.2824226044226041</v>
      </c>
      <c r="G42" s="264">
        <v>2.1747467300832337</v>
      </c>
      <c r="H42" s="264">
        <v>1.7664222303074411</v>
      </c>
      <c r="I42" s="264">
        <v>2.1075094722598107</v>
      </c>
      <c r="J42" s="264">
        <v>4.6803750479846444</v>
      </c>
      <c r="K42" s="264">
        <v>7.2326342072409489</v>
      </c>
      <c r="L42" s="264">
        <v>6.6438001118776793</v>
      </c>
      <c r="M42" s="264">
        <v>4.5354810593362389</v>
      </c>
      <c r="N42" s="265">
        <v>5.8875622968580714</v>
      </c>
      <c r="O42" s="263">
        <f t="shared" si="4"/>
        <v>7.2326342072409489</v>
      </c>
      <c r="P42" s="264">
        <f t="shared" si="5"/>
        <v>1.0807700737618546</v>
      </c>
      <c r="Q42" s="263">
        <f>(mm!C42*EC!C42+mm!D42*EC!D42+mm!E42*EC!E42+mm!F42*EC!F42+mm!G42*EC!G42+mm!H42*EC!H42+mm!I42*EC!I42+mm!J42*EC!J42+mm!K42*EC!K42+mm!L42*EC!L42+mm!M42*EC!M42+mm!N42*EC!N42)/mm!O42</f>
        <v>3.3566170879144943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63">
        <v>1.7571811109594653</v>
      </c>
      <c r="D43" s="264">
        <v>1.0936399088767907</v>
      </c>
      <c r="E43" s="264">
        <v>1.0297488333692295</v>
      </c>
      <c r="F43" s="264">
        <v>1.8793307346326837</v>
      </c>
      <c r="G43" s="264">
        <v>1.0878713968957869</v>
      </c>
      <c r="H43" s="264">
        <v>1.6008813583370778</v>
      </c>
      <c r="I43" s="264">
        <v>2.7439738531019731</v>
      </c>
      <c r="J43" s="264">
        <v>1.8944056581155599</v>
      </c>
      <c r="K43" s="264">
        <v>3.117719595959596</v>
      </c>
      <c r="L43" s="264">
        <v>1.5698522333868108</v>
      </c>
      <c r="M43" s="264">
        <v>3.0736668428160407</v>
      </c>
      <c r="N43" s="265">
        <v>2.3656090066733881</v>
      </c>
      <c r="O43" s="263">
        <f t="shared" si="4"/>
        <v>3.117719595959596</v>
      </c>
      <c r="P43" s="264">
        <f t="shared" si="5"/>
        <v>1.0297488333692295</v>
      </c>
      <c r="Q43" s="263">
        <f>(mm!C43*EC!C43+mm!D43*EC!D43+mm!E43*EC!E43+mm!F43*EC!F43+mm!G43*EC!G43+mm!H43*EC!H43+mm!I43*EC!I43+mm!J43*EC!J43+mm!K43*EC!K43+mm!L43*EC!L43+mm!M43*EC!M43+mm!N43*EC!N43)/mm!O43</f>
        <v>1.7476205175102879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279">
        <v>1.88</v>
      </c>
      <c r="D44" s="264">
        <v>1.38</v>
      </c>
      <c r="E44" s="264">
        <v>2.11</v>
      </c>
      <c r="F44" s="264">
        <v>1.66</v>
      </c>
      <c r="G44" s="264">
        <v>2.9</v>
      </c>
      <c r="H44" s="264">
        <v>2.72</v>
      </c>
      <c r="I44" s="264">
        <v>2.29</v>
      </c>
      <c r="J44" s="264">
        <v>1.94</v>
      </c>
      <c r="K44" s="264">
        <v>6.4</v>
      </c>
      <c r="L44" s="264">
        <v>2.7</v>
      </c>
      <c r="M44" s="264">
        <v>2.85</v>
      </c>
      <c r="N44" s="265">
        <v>3.74</v>
      </c>
      <c r="O44" s="263">
        <f t="shared" si="4"/>
        <v>6.4</v>
      </c>
      <c r="P44" s="264">
        <f t="shared" si="5"/>
        <v>1.38</v>
      </c>
      <c r="Q44" s="263">
        <f>(mm!C44*EC!C44+mm!D44*EC!D44+mm!E44*EC!E44+mm!F44*EC!F44+mm!G44*EC!G44+mm!H44*EC!H44+mm!I44*EC!I44+mm!J44*EC!J44+mm!K44*EC!K44+mm!L44*EC!L44+mm!M44*EC!M44+mm!N44*EC!N44)/mm!O44</f>
        <v>2.3577874967324206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64">
        <v>1.51</v>
      </c>
      <c r="D45" s="264">
        <v>0.77</v>
      </c>
      <c r="E45" s="264">
        <v>0.66</v>
      </c>
      <c r="F45" s="285">
        <v>2.46</v>
      </c>
      <c r="G45" s="264">
        <v>2.15</v>
      </c>
      <c r="H45" s="264">
        <v>1.64</v>
      </c>
      <c r="I45" s="264">
        <v>3.85</v>
      </c>
      <c r="J45" s="267">
        <v>1.0900000000000001</v>
      </c>
      <c r="K45" s="264">
        <v>2.08</v>
      </c>
      <c r="L45" s="267">
        <v>1.1339999999999999</v>
      </c>
      <c r="M45" s="264"/>
      <c r="N45" s="286">
        <v>2.36</v>
      </c>
      <c r="O45" s="263">
        <f t="shared" si="4"/>
        <v>3.85</v>
      </c>
      <c r="P45" s="264">
        <f t="shared" si="5"/>
        <v>0.66</v>
      </c>
      <c r="Q45" s="269">
        <f>(mm!C45*EC!C45+mm!D45*EC!D45+mm!E45*EC!E45+mm!F45*EC!F45+mm!G45*EC!G45+mm!H45*EC!H45+mm!I45*EC!I45+mm!J45*EC!J45+mm!K45*EC!K45+mm!L45*EC!L45+mm!M45*EC!M45+mm!N45*EC!N45)/mm!O45</f>
        <v>1.6539389408638159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271">
        <v>2.0738479809976247</v>
      </c>
      <c r="D46" s="272">
        <v>1.2902239674229206</v>
      </c>
      <c r="E46" s="272">
        <v>1.4678075471698113</v>
      </c>
      <c r="F46" s="272">
        <v>1.3659245516388374</v>
      </c>
      <c r="G46" s="272">
        <v>1.8052405797101452</v>
      </c>
      <c r="H46" s="272">
        <v>1.9046334661354583</v>
      </c>
      <c r="I46" s="272">
        <v>3.2053658536585368</v>
      </c>
      <c r="J46" s="272">
        <v>1.2619413092550791</v>
      </c>
      <c r="K46" s="272">
        <v>2.4176237623762376</v>
      </c>
      <c r="L46" s="272">
        <v>3.7046716417910446</v>
      </c>
      <c r="M46" s="272">
        <v>2.0851557093425606</v>
      </c>
      <c r="N46" s="280">
        <v>4.7251519274376426</v>
      </c>
      <c r="O46" s="271">
        <f t="shared" si="4"/>
        <v>4.7251519274376426</v>
      </c>
      <c r="P46" s="272">
        <f t="shared" si="5"/>
        <v>1.2619413092550791</v>
      </c>
      <c r="Q46" s="271">
        <f>(mm!C46*EC!C46+mm!D46*EC!D46+mm!E46*EC!E46+mm!F46*EC!F46+mm!G46*EC!G46+mm!H46*EC!H46+mm!I46*EC!I46+mm!J46*EC!J46+mm!K46*EC!K46+mm!L46*EC!L46+mm!M46*EC!M46+mm!N46*EC!N46)/mm!O46</f>
        <v>2.1644024978711327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66">
        <v>2.698</v>
      </c>
      <c r="D47" s="282">
        <v>2.3279999999999998</v>
      </c>
      <c r="E47" s="282">
        <v>0.97</v>
      </c>
      <c r="F47" s="282">
        <v>1.2849999999999999</v>
      </c>
      <c r="G47" s="282">
        <v>1.58</v>
      </c>
      <c r="H47" s="282">
        <v>1.76</v>
      </c>
      <c r="I47" s="282">
        <v>2.472</v>
      </c>
      <c r="J47" s="282">
        <v>1.087</v>
      </c>
      <c r="K47" s="287">
        <v>5.3380000000000001</v>
      </c>
      <c r="L47" s="288">
        <v>3.742</v>
      </c>
      <c r="M47" s="282">
        <v>3.5680000000000001</v>
      </c>
      <c r="N47" s="283">
        <v>6.6109999999999998</v>
      </c>
      <c r="O47" s="266">
        <f t="shared" si="4"/>
        <v>6.6109999999999998</v>
      </c>
      <c r="P47" s="282">
        <f t="shared" si="5"/>
        <v>0.97</v>
      </c>
      <c r="Q47" s="266">
        <f>(mm!C47*EC!C47+mm!D47*EC!D47+mm!E47*EC!E47+mm!F47*EC!F47+mm!G47*EC!G47+mm!H47*EC!H47+mm!I47*EC!I47+mm!J47*EC!J47+mm!K47*EC!K47+mm!L47*EC!L47+mm!M47*EC!M47+mm!N47*EC!N47)/mm!O47</f>
        <v>2.1149755129053602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63">
        <v>2.06</v>
      </c>
      <c r="D48" s="264">
        <v>2.25</v>
      </c>
      <c r="E48" s="264">
        <v>0.93</v>
      </c>
      <c r="F48" s="264">
        <v>0.87</v>
      </c>
      <c r="G48" s="264">
        <v>1.41</v>
      </c>
      <c r="H48" s="264">
        <v>1.41</v>
      </c>
      <c r="I48" s="264">
        <v>2.69</v>
      </c>
      <c r="J48" s="264">
        <v>1.72</v>
      </c>
      <c r="K48" s="264">
        <v>5.0599999999999996</v>
      </c>
      <c r="L48" s="264">
        <v>3.46</v>
      </c>
      <c r="M48" s="264">
        <v>3.4</v>
      </c>
      <c r="N48" s="265">
        <v>4.43</v>
      </c>
      <c r="O48" s="276">
        <f t="shared" si="4"/>
        <v>5.0599999999999996</v>
      </c>
      <c r="P48" s="277">
        <f t="shared" si="5"/>
        <v>0.87</v>
      </c>
      <c r="Q48" s="276">
        <f>(mm!C48*EC!C48+mm!D48*EC!D48+mm!E48*EC!E48+mm!F48*EC!F48+mm!G48*EC!G48+mm!H48*EC!H48+mm!I48*EC!I48+mm!J48*EC!J48+mm!K48*EC!K48+mm!L48*EC!L48+mm!M48*EC!M48+mm!N48*EC!N48)/mm!O48</f>
        <v>1.9413603874729617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63">
        <v>1.9842631610397372</v>
      </c>
      <c r="D49" s="264">
        <v>0.9820862009481337</v>
      </c>
      <c r="E49" s="264">
        <v>0.9679661872074673</v>
      </c>
      <c r="F49" s="264">
        <v>1.5798193335361372</v>
      </c>
      <c r="G49" s="264">
        <v>1.3290610396589453</v>
      </c>
      <c r="H49" s="264">
        <v>1.7751412484791302</v>
      </c>
      <c r="I49" s="264">
        <v>2.5946130758412509</v>
      </c>
      <c r="J49" s="264">
        <v>1.1134300277355924</v>
      </c>
      <c r="K49" s="264">
        <v>4.3184968917470519</v>
      </c>
      <c r="L49" s="264">
        <v>2.1084608239880729</v>
      </c>
      <c r="M49" s="264">
        <v>3.502496167727807</v>
      </c>
      <c r="N49" s="265">
        <v>5.3943539254951451</v>
      </c>
      <c r="O49" s="263">
        <f t="shared" si="4"/>
        <v>5.3943539254951451</v>
      </c>
      <c r="P49" s="264">
        <f t="shared" si="5"/>
        <v>0.9679661872074673</v>
      </c>
      <c r="Q49" s="263">
        <f>(mm!C49*EC!C49+mm!D49*EC!D49+mm!E49*EC!E49+mm!F49*EC!F49+mm!G49*EC!G49+mm!H49*EC!H49+mm!I49*EC!I49+mm!J49*EC!J49+mm!K49*EC!K49+mm!L49*EC!L49+mm!M49*EC!M49+mm!N49*EC!N49)/mm!O49</f>
        <v>1.7146221400615733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63">
        <v>1.7064682790045567</v>
      </c>
      <c r="D50" s="264">
        <v>1.3386933839222195</v>
      </c>
      <c r="E50" s="264">
        <v>0.860185873605948</v>
      </c>
      <c r="F50" s="264">
        <v>1.4830478133159271</v>
      </c>
      <c r="G50" s="264">
        <v>1.8141690264708472</v>
      </c>
      <c r="H50" s="264">
        <v>2.6983404044409203</v>
      </c>
      <c r="I50" s="264">
        <v>1.2389083230958229</v>
      </c>
      <c r="J50" s="264">
        <v>1.4158286082474225</v>
      </c>
      <c r="K50" s="264">
        <v>2.6442438544739426</v>
      </c>
      <c r="L50" s="264">
        <v>4.0352969348659</v>
      </c>
      <c r="M50" s="264">
        <v>1.4815257994186048</v>
      </c>
      <c r="N50" s="265">
        <v>5.3693026315789476</v>
      </c>
      <c r="O50" s="263">
        <f t="shared" si="4"/>
        <v>5.3693026315789476</v>
      </c>
      <c r="P50" s="264">
        <f t="shared" si="5"/>
        <v>0.860185873605948</v>
      </c>
      <c r="Q50" s="263">
        <f>(mm!C50*EC!C50+mm!D50*EC!D50+mm!E50*EC!E50+mm!F50*EC!F50+mm!G50*EC!G50+mm!H50*EC!H50+mm!I50*EC!I50+mm!J50*EC!J50+mm!K50*EC!K50+mm!L50*EC!L50+mm!M50*EC!M50+mm!N50*EC!N50)/mm!O50</f>
        <v>1.7704319377809206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63">
        <v>1.44</v>
      </c>
      <c r="D51" s="264">
        <v>1.2</v>
      </c>
      <c r="E51" s="264">
        <v>0.72</v>
      </c>
      <c r="F51" s="264">
        <v>0.93</v>
      </c>
      <c r="G51" s="264">
        <v>1.1200000000000001</v>
      </c>
      <c r="H51" s="264">
        <v>1.17</v>
      </c>
      <c r="I51" s="264">
        <v>2.2999999999999998</v>
      </c>
      <c r="J51" s="264">
        <v>1.9</v>
      </c>
      <c r="K51" s="264">
        <v>3.63</v>
      </c>
      <c r="L51" s="264">
        <v>2.8</v>
      </c>
      <c r="M51" s="264">
        <v>2.2200000000000002</v>
      </c>
      <c r="N51" s="265">
        <v>4.17</v>
      </c>
      <c r="O51" s="263">
        <f t="shared" si="4"/>
        <v>4.17</v>
      </c>
      <c r="P51" s="264">
        <f t="shared" si="5"/>
        <v>0.72</v>
      </c>
      <c r="Q51" s="263">
        <f>(mm!C51*EC!C51+mm!D51*EC!D51+mm!E51*EC!E51+mm!F51*EC!F51+mm!G51*EC!G51+mm!H51*EC!H51+mm!I51*EC!I51+mm!J51*EC!J51+mm!K51*EC!K51+mm!L51*EC!L51+mm!M51*EC!M51+mm!N51*EC!N51)/mm!O51</f>
        <v>1.6574100421871121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63">
        <v>3.1</v>
      </c>
      <c r="D52" s="264">
        <v>1.58</v>
      </c>
      <c r="E52" s="264">
        <v>1.01</v>
      </c>
      <c r="F52" s="264">
        <v>1.86</v>
      </c>
      <c r="G52" s="264">
        <v>2.14</v>
      </c>
      <c r="H52" s="264">
        <v>1.48</v>
      </c>
      <c r="I52" s="264">
        <v>2.52</v>
      </c>
      <c r="J52" s="264">
        <v>1.74</v>
      </c>
      <c r="K52" s="264">
        <v>2.73</v>
      </c>
      <c r="L52" s="264">
        <v>1.93</v>
      </c>
      <c r="M52" s="264">
        <v>1.92</v>
      </c>
      <c r="N52" s="265">
        <v>3.13</v>
      </c>
      <c r="O52" s="263">
        <f t="shared" si="4"/>
        <v>3.13</v>
      </c>
      <c r="P52" s="264">
        <f t="shared" si="5"/>
        <v>1.01</v>
      </c>
      <c r="Q52" s="263">
        <f>(mm!C52*EC!C52+mm!D52*EC!D52+mm!E52*EC!E52+mm!F52*EC!F52+mm!G52*EC!G52+mm!H52*EC!H52+mm!I52*EC!I52+mm!J52*EC!J52+mm!K52*EC!K52+mm!L52*EC!L52+mm!M52*EC!M52+mm!N52*EC!N52)/mm!O52</f>
        <v>1.9148759344679498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63">
        <v>1.95</v>
      </c>
      <c r="D53" s="264">
        <v>2.16</v>
      </c>
      <c r="E53" s="264">
        <v>0.98</v>
      </c>
      <c r="F53" s="264">
        <v>1.88</v>
      </c>
      <c r="G53" s="289">
        <v>1.75</v>
      </c>
      <c r="H53" s="290">
        <v>1.74</v>
      </c>
      <c r="I53" s="264">
        <v>1.84</v>
      </c>
      <c r="J53" s="264">
        <v>1.99</v>
      </c>
      <c r="K53" s="264">
        <v>4.2300000000000004</v>
      </c>
      <c r="L53" s="267">
        <v>1.55</v>
      </c>
      <c r="M53" s="264">
        <v>2.08</v>
      </c>
      <c r="N53" s="265">
        <v>2.1</v>
      </c>
      <c r="O53" s="263">
        <f t="shared" si="4"/>
        <v>4.2300000000000004</v>
      </c>
      <c r="P53" s="264">
        <f t="shared" si="5"/>
        <v>0.98</v>
      </c>
      <c r="Q53" s="263">
        <f>(mm!C53*EC!C53+mm!D53*EC!D53+mm!E53*EC!E53+mm!F53*EC!F53+mm!G53*EC!G53+mm!H53*EC!H53+mm!I53*EC!I53+mm!J53*EC!J53+mm!K53*EC!K53+mm!L53*EC!L53+mm!M53*EC!M53+mm!N53*EC!N53)/mm!O53</f>
        <v>1.6832544336764521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63">
        <v>1.6</v>
      </c>
      <c r="D54" s="264">
        <v>0.9</v>
      </c>
      <c r="E54" s="264">
        <v>0.6</v>
      </c>
      <c r="F54" s="264">
        <v>2.2999999999999998</v>
      </c>
      <c r="G54" s="264">
        <v>1.1000000000000001</v>
      </c>
      <c r="H54" s="264">
        <v>1.5</v>
      </c>
      <c r="I54" s="264">
        <v>3.5</v>
      </c>
      <c r="J54" s="264">
        <v>1.6</v>
      </c>
      <c r="K54" s="264">
        <v>2.9</v>
      </c>
      <c r="L54" s="264">
        <v>2.4</v>
      </c>
      <c r="M54" s="264">
        <v>3.1</v>
      </c>
      <c r="N54" s="265">
        <v>1.7</v>
      </c>
      <c r="O54" s="263">
        <f t="shared" si="4"/>
        <v>3.5</v>
      </c>
      <c r="P54" s="264">
        <f t="shared" si="5"/>
        <v>0.6</v>
      </c>
      <c r="Q54" s="263">
        <f>(mm!C54*EC!C54+mm!D54*EC!D54+mm!E54*EC!E54+mm!F54*EC!F54+mm!G54*EC!G54+mm!H54*EC!H54+mm!I54*EC!I54+mm!J54*EC!J54+mm!K54*EC!K54+mm!L54*EC!L54+mm!M54*EC!M54+mm!N54*EC!N54)/mm!O54</f>
        <v>1.6162629008888052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63">
        <v>2.6904347826086958</v>
      </c>
      <c r="D55" s="264">
        <v>0.79519736842105271</v>
      </c>
      <c r="E55" s="264">
        <v>1.2714711864406782</v>
      </c>
      <c r="F55" s="264">
        <v>0.9619488817891374</v>
      </c>
      <c r="G55" s="264">
        <v>1.0701344086021505</v>
      </c>
      <c r="H55" s="264">
        <v>1.8615010570824524</v>
      </c>
      <c r="I55" s="264">
        <v>2.8885714285714283</v>
      </c>
      <c r="J55" s="264">
        <v>1.8652941176470588</v>
      </c>
      <c r="K55" s="264">
        <v>2.9521390374331546</v>
      </c>
      <c r="L55" s="264">
        <v>3.870625</v>
      </c>
      <c r="M55" s="264">
        <v>2.3025352112676054</v>
      </c>
      <c r="N55" s="265">
        <v>3.8842123287671235</v>
      </c>
      <c r="O55" s="263">
        <f t="shared" si="4"/>
        <v>3.8842123287671235</v>
      </c>
      <c r="P55" s="264">
        <f t="shared" si="5"/>
        <v>0.79519736842105271</v>
      </c>
      <c r="Q55" s="263">
        <f>(mm!C55*EC!C55+mm!D55*EC!D55+mm!E55*EC!E55+mm!F55*EC!F55+mm!G55*EC!G55+mm!H55*EC!H55+mm!I55*EC!I55+mm!J55*EC!J55+mm!K55*EC!K55+mm!L55*EC!L55+mm!M55*EC!M55+mm!N55*EC!N55)/mm!O55</f>
        <v>1.816440745672437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273">
        <v>1.3</v>
      </c>
      <c r="D56" s="274">
        <v>2.2000000000000002</v>
      </c>
      <c r="E56" s="274">
        <v>0.8</v>
      </c>
      <c r="F56" s="274">
        <v>1.4</v>
      </c>
      <c r="G56" s="274">
        <v>3.1</v>
      </c>
      <c r="H56" s="274">
        <v>6.2</v>
      </c>
      <c r="I56" s="274">
        <v>1.7</v>
      </c>
      <c r="J56" s="274">
        <v>1.3</v>
      </c>
      <c r="K56" s="274">
        <v>0.6</v>
      </c>
      <c r="L56" s="274">
        <v>2.2999999999999998</v>
      </c>
      <c r="M56" s="274">
        <v>6.8</v>
      </c>
      <c r="N56" s="275">
        <v>2.2999999999999998</v>
      </c>
      <c r="O56" s="273">
        <f t="shared" si="4"/>
        <v>6.8</v>
      </c>
      <c r="P56" s="274">
        <f t="shared" si="5"/>
        <v>0.6</v>
      </c>
      <c r="Q56" s="273">
        <f>(mm!C56*EC!C56+mm!D56*EC!D56+mm!E56*EC!E56+mm!F56*EC!F56+mm!G56*EC!G56+mm!H56*EC!H56+mm!I56*EC!I56+mm!J56*EC!J56+mm!K56*EC!K56+mm!L56*EC!L56+mm!M56*EC!M56+mm!N56*EC!N56)/mm!O56</f>
        <v>2.3673879491679428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 t="s">
        <v>215</v>
      </c>
      <c r="C58" s="258">
        <v>2.2972222908599997</v>
      </c>
      <c r="D58" s="258">
        <v>1.9060932357324485</v>
      </c>
      <c r="E58" s="258">
        <v>1.4342066009311014</v>
      </c>
      <c r="F58" s="258">
        <v>1.544772711411996</v>
      </c>
      <c r="G58" s="258">
        <v>2.8518435386989096</v>
      </c>
      <c r="H58" s="258">
        <v>1.958979410149603</v>
      </c>
      <c r="I58" s="258">
        <v>2.8243343646234975</v>
      </c>
      <c r="J58" s="258">
        <v>2.7556803333971858</v>
      </c>
      <c r="K58" s="258">
        <v>4.6743466731789542</v>
      </c>
      <c r="L58" s="258">
        <v>3.0322994803850949</v>
      </c>
      <c r="M58" s="258">
        <v>4.1494986056519707</v>
      </c>
      <c r="N58" s="258">
        <v>3.6082618239805728</v>
      </c>
      <c r="O58" s="258">
        <f t="shared" ref="O58:Q58" si="6">AVERAGE(O5:O56)</f>
        <v>6.0955578977604112</v>
      </c>
      <c r="P58" s="258">
        <f t="shared" si="6"/>
        <v>1.0226395784107183</v>
      </c>
      <c r="Q58" s="258">
        <f t="shared" si="6"/>
        <v>2.4174770186248624</v>
      </c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 t="s">
        <v>211</v>
      </c>
      <c r="C59" s="258">
        <v>5.9067651663909748</v>
      </c>
      <c r="D59" s="258">
        <v>4.6356950009246125</v>
      </c>
      <c r="E59" s="258">
        <v>3.83</v>
      </c>
      <c r="F59" s="258">
        <v>4.5469325952458473</v>
      </c>
      <c r="G59" s="258">
        <v>13.5</v>
      </c>
      <c r="H59" s="258">
        <v>6.2</v>
      </c>
      <c r="I59" s="258">
        <v>5.69</v>
      </c>
      <c r="J59" s="258">
        <v>5.98</v>
      </c>
      <c r="K59" s="258">
        <v>11.33</v>
      </c>
      <c r="L59" s="258">
        <v>7.71</v>
      </c>
      <c r="M59" s="258">
        <v>16.399999999999999</v>
      </c>
      <c r="N59" s="258">
        <v>7.0041432464533724</v>
      </c>
      <c r="O59" s="258">
        <f t="shared" ref="O59:Q59" si="7">MAX(O5:O56)</f>
        <v>16.399999999999999</v>
      </c>
      <c r="P59" s="258">
        <f t="shared" si="7"/>
        <v>2.9</v>
      </c>
      <c r="Q59" s="258">
        <f t="shared" si="7"/>
        <v>6.0617272727272722</v>
      </c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 t="s">
        <v>212</v>
      </c>
      <c r="C60" s="258">
        <v>1.1216171003717472</v>
      </c>
      <c r="D60" s="258">
        <v>0.77</v>
      </c>
      <c r="E60" s="258">
        <v>0.6</v>
      </c>
      <c r="F60" s="258">
        <v>0.4</v>
      </c>
      <c r="G60" s="258">
        <v>0.66434954411443847</v>
      </c>
      <c r="H60" s="258">
        <v>0.54032577582993968</v>
      </c>
      <c r="I60" s="258">
        <v>1.2389083230958229</v>
      </c>
      <c r="J60" s="258">
        <v>0.93</v>
      </c>
      <c r="K60" s="258">
        <v>0.6</v>
      </c>
      <c r="L60" s="258">
        <v>0.75</v>
      </c>
      <c r="M60" s="258">
        <v>1.4815257994186048</v>
      </c>
      <c r="N60" s="258">
        <v>1.6910000000000001</v>
      </c>
      <c r="O60" s="258">
        <f t="shared" ref="O60:Q60" si="8">MIN(O5:O56)</f>
        <v>3.117719595959596</v>
      </c>
      <c r="P60" s="258">
        <f t="shared" si="8"/>
        <v>0.4</v>
      </c>
      <c r="Q60" s="258">
        <f t="shared" si="8"/>
        <v>1.1796077332512211</v>
      </c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4" width="9" customWidth="1"/>
    <col min="25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233</v>
      </c>
      <c r="C2" s="199" t="s">
        <v>234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18.415009015102417</v>
      </c>
      <c r="D5" s="292">
        <v>23.162980786504729</v>
      </c>
      <c r="E5" s="292">
        <v>26.959637687925969</v>
      </c>
      <c r="F5" s="292">
        <v>12.55769737713905</v>
      </c>
      <c r="G5" s="292">
        <v>14.822655796423328</v>
      </c>
      <c r="H5" s="292">
        <v>18.520087153201288</v>
      </c>
      <c r="I5" s="292">
        <v>36.951623356247062</v>
      </c>
      <c r="J5" s="292">
        <v>20.543963532304662</v>
      </c>
      <c r="K5" s="292">
        <v>28.441165860402492</v>
      </c>
      <c r="L5" s="292">
        <v>29.132542205694126</v>
      </c>
      <c r="M5" s="292">
        <v>30.301619238231954</v>
      </c>
      <c r="N5" s="293">
        <v>29.527042856484726</v>
      </c>
      <c r="O5" s="294">
        <f t="shared" ref="O5:O16" si="0">MAX(C5:N5)</f>
        <v>36.951623356247062</v>
      </c>
      <c r="P5" s="295">
        <f t="shared" ref="P5:P16" si="1">MIN(C5:N5)</f>
        <v>12.55769737713905</v>
      </c>
      <c r="Q5" s="296">
        <f>(mm!C5*'SO4'!C5+mm!D5*'SO4'!D5+mm!E5*'SO4'!E5+mm!F5*'SO4'!F5+mm!G5*'SO4'!G5+mm!H5*'SO4'!H5+mm!I5*'SO4'!I5+mm!J5*'SO4'!J5+mm!K5*'SO4'!K5+mm!L5*'SO4'!L5+mm!M5*'SO4'!M5+mm!N5*'SO4'!N5)/mm!O5</f>
        <v>21.469677040504582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8.7814681284781635</v>
      </c>
      <c r="D6" s="292">
        <v>31.341668576030543</v>
      </c>
      <c r="E6" s="292">
        <v>3.9602585282534046</v>
      </c>
      <c r="F6" s="297">
        <v>12.619761118987892</v>
      </c>
      <c r="G6" s="297">
        <v>5.2458466043766094</v>
      </c>
      <c r="H6" s="292">
        <v>7.950613854576404</v>
      </c>
      <c r="I6" s="292">
        <v>19.031067152968692</v>
      </c>
      <c r="J6" s="292">
        <v>15.408717375358551</v>
      </c>
      <c r="K6" s="292">
        <v>13.121892504041835</v>
      </c>
      <c r="L6" s="292">
        <v>11.006144992654949</v>
      </c>
      <c r="M6" s="292">
        <v>21.698797732353693</v>
      </c>
      <c r="N6" s="293">
        <v>31.94308883428512</v>
      </c>
      <c r="O6" s="298">
        <f t="shared" si="0"/>
        <v>31.94308883428512</v>
      </c>
      <c r="P6" s="299">
        <f t="shared" si="1"/>
        <v>3.9602585282534046</v>
      </c>
      <c r="Q6" s="300">
        <f>(mm!C6*'SO4'!C6+mm!D6*'SO4'!D6+mm!E6*'SO4'!E6+mm!F6*'SO4'!F6+mm!G6*'SO4'!G6+mm!H6*'SO4'!H6+mm!I6*'SO4'!I6+mm!J6*'SO4'!J6+mm!K6*'SO4'!K6+mm!L6*'SO4'!L6+mm!M6*'SO4'!M6+mm!N6*'SO4'!N6)/mm!O6</f>
        <v>15.187390984777275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18.332523425039874</v>
      </c>
      <c r="D7" s="292">
        <v>22.520260747004933</v>
      </c>
      <c r="E7" s="292">
        <v>26.654589371980681</v>
      </c>
      <c r="F7" s="292">
        <v>10.889447637292465</v>
      </c>
      <c r="G7" s="292">
        <v>9.1213223002340342</v>
      </c>
      <c r="H7" s="292">
        <v>23.18560943060498</v>
      </c>
      <c r="I7" s="292">
        <v>48.212306566290259</v>
      </c>
      <c r="J7" s="292">
        <v>29.421526054590569</v>
      </c>
      <c r="K7" s="292">
        <v>33.39384191176471</v>
      </c>
      <c r="L7" s="292">
        <v>27.217926689576174</v>
      </c>
      <c r="M7" s="292">
        <v>90.644315673289185</v>
      </c>
      <c r="N7" s="293">
        <v>39.974856321839077</v>
      </c>
      <c r="O7" s="298">
        <f t="shared" si="0"/>
        <v>90.644315673289185</v>
      </c>
      <c r="P7" s="299">
        <f t="shared" si="1"/>
        <v>9.1213223002340342</v>
      </c>
      <c r="Q7" s="300">
        <f>(mm!C7*'SO4'!C7+mm!D7*'SO4'!D7+mm!E7*'SO4'!E7+mm!F7*'SO4'!F7+mm!G7*'SO4'!G7+mm!H7*'SO4'!H7+mm!I7*'SO4'!I7+mm!J7*'SO4'!J7+mm!K7*'SO4'!K7+mm!L7*'SO4'!L7+mm!M7*'SO4'!M7+mm!N7*'SO4'!N7)/mm!O7</f>
        <v>22.953469207882453</v>
      </c>
      <c r="R7" s="301"/>
      <c r="S7" s="197" t="s">
        <v>220</v>
      </c>
      <c r="T7" s="301"/>
      <c r="U7" s="23"/>
      <c r="V7" s="23"/>
      <c r="W7" s="23"/>
      <c r="X7" s="23"/>
      <c r="Y7" s="301"/>
      <c r="Z7" s="301"/>
    </row>
    <row r="8" spans="1:26" ht="19.5" customHeight="1">
      <c r="A8" s="123">
        <v>4</v>
      </c>
      <c r="B8" s="214" t="s">
        <v>7</v>
      </c>
      <c r="C8" s="302">
        <v>26.3</v>
      </c>
      <c r="D8" s="297">
        <v>19.2</v>
      </c>
      <c r="E8" s="297">
        <v>29.8</v>
      </c>
      <c r="F8" s="297">
        <v>7.5</v>
      </c>
      <c r="G8" s="292">
        <v>12.9</v>
      </c>
      <c r="H8" s="292">
        <v>12.8</v>
      </c>
      <c r="I8" s="292">
        <v>20</v>
      </c>
      <c r="J8" s="292">
        <v>10.6</v>
      </c>
      <c r="K8" s="292">
        <v>39.200000000000003</v>
      </c>
      <c r="L8" s="297">
        <v>22</v>
      </c>
      <c r="M8" s="297">
        <v>19.3</v>
      </c>
      <c r="N8" s="293">
        <v>20.6</v>
      </c>
      <c r="O8" s="291">
        <f t="shared" si="0"/>
        <v>39.200000000000003</v>
      </c>
      <c r="P8" s="292">
        <f t="shared" si="1"/>
        <v>7.5</v>
      </c>
      <c r="Q8" s="303">
        <f>(mm!C8*'SO4'!C8+mm!D8*'SO4'!D8+mm!E8*'SO4'!E8+mm!F8*'SO4'!F8+mm!G8*'SO4'!G8+mm!H8*'SO4'!H8+mm!I8*'SO4'!I8+mm!J8*'SO4'!J8+mm!K8*'SO4'!K8+mm!L8*'SO4'!L8+mm!M8*'SO4'!M8+mm!N8*'SO4'!N8)/mm!O8</f>
        <v>15.140905291866455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34</v>
      </c>
      <c r="F9" s="292"/>
      <c r="G9" s="292">
        <v>21.8</v>
      </c>
      <c r="H9" s="292"/>
      <c r="I9" s="292"/>
      <c r="J9" s="292">
        <v>23.5</v>
      </c>
      <c r="K9" s="292"/>
      <c r="L9" s="292"/>
      <c r="M9" s="292">
        <v>97.9</v>
      </c>
      <c r="N9" s="293"/>
      <c r="O9" s="291">
        <f t="shared" si="0"/>
        <v>97.9</v>
      </c>
      <c r="P9" s="292">
        <f t="shared" si="1"/>
        <v>21.8</v>
      </c>
      <c r="Q9" s="303">
        <f>(mm!C9*'SO4'!C9+mm!D9*'SO4'!D9+mm!E9*'SO4'!E9+mm!F9*'SO4'!F9+mm!G9*'SO4'!G9+mm!H9*'SO4'!H9+mm!I9*'SO4'!I9+mm!J9*'SO4'!J9+mm!K9*'SO4'!K9+mm!L9*'SO4'!L9+mm!M9*'SO4'!M9+mm!N9*'SO4'!N9)/mm!O9</f>
        <v>39.892424242424241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14.048845404458035</v>
      </c>
      <c r="D10" s="292">
        <v>14.752704885751628</v>
      </c>
      <c r="E10" s="292">
        <v>7.5478311303882286</v>
      </c>
      <c r="F10" s="292">
        <v>13.779177266335072</v>
      </c>
      <c r="G10" s="292">
        <v>19.449241523326222</v>
      </c>
      <c r="H10" s="292">
        <v>23.634015745638791</v>
      </c>
      <c r="I10" s="292">
        <v>27.457313067313912</v>
      </c>
      <c r="J10" s="292">
        <v>22.196232320698961</v>
      </c>
      <c r="K10" s="292">
        <v>43.341853193020178</v>
      </c>
      <c r="L10" s="292">
        <v>24.370282368564691</v>
      </c>
      <c r="M10" s="292">
        <v>49.273122385630202</v>
      </c>
      <c r="N10" s="293">
        <v>40.9209027128502</v>
      </c>
      <c r="O10" s="291">
        <f t="shared" si="0"/>
        <v>49.273122385630202</v>
      </c>
      <c r="P10" s="292">
        <f t="shared" si="1"/>
        <v>7.5478311303882286</v>
      </c>
      <c r="Q10" s="300">
        <f>(mm!C10*'SO4'!C10+mm!D10*'SO4'!D10+mm!E10*'SO4'!E10+mm!F10*'SO4'!F10+mm!G10*'SO4'!G10+mm!H10*'SO4'!H10+mm!I10*'SO4'!I10+mm!J10*'SO4'!J10+mm!K10*'SO4'!K10+mm!L10*'SO4'!L10+mm!M10*'SO4'!M10+mm!N10*'SO4'!N10)/mm!O10</f>
        <v>21.584976892856716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18.600000000000001</v>
      </c>
      <c r="D11" s="292">
        <v>11.1</v>
      </c>
      <c r="E11" s="292">
        <v>16.399999999999999</v>
      </c>
      <c r="F11" s="292">
        <v>4.2</v>
      </c>
      <c r="G11" s="292">
        <v>27.3</v>
      </c>
      <c r="H11" s="292">
        <v>29.4</v>
      </c>
      <c r="I11" s="292">
        <v>19.600000000000001</v>
      </c>
      <c r="J11" s="292">
        <v>15.6</v>
      </c>
      <c r="K11" s="292">
        <v>64.3</v>
      </c>
      <c r="L11" s="292">
        <v>5.4</v>
      </c>
      <c r="M11" s="292">
        <v>20.2</v>
      </c>
      <c r="N11" s="293">
        <v>27.6</v>
      </c>
      <c r="O11" s="291">
        <f t="shared" si="0"/>
        <v>64.3</v>
      </c>
      <c r="P11" s="292">
        <f t="shared" si="1"/>
        <v>4.2</v>
      </c>
      <c r="Q11" s="300">
        <f>(mm!C11*'SO4'!C11+mm!D11*'SO4'!D11+mm!E11*'SO4'!E11+mm!F11*'SO4'!F11+mm!G11*'SO4'!G11+mm!H11*'SO4'!H11+mm!I11*'SO4'!I11+mm!J11*'SO4'!J11+mm!K11*'SO4'!K11+mm!L11*'SO4'!L11+mm!M11*'SO4'!M11+mm!N11*'SO4'!N11)/mm!O11</f>
        <v>15.22856618995233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44.373333674500799</v>
      </c>
      <c r="D12" s="292">
        <v>48.871976255656477</v>
      </c>
      <c r="E12" s="292">
        <v>13.830506620870951</v>
      </c>
      <c r="F12" s="292">
        <v>13.876589198856696</v>
      </c>
      <c r="G12" s="292">
        <v>26.618325519794048</v>
      </c>
      <c r="H12" s="292">
        <v>14.931067071795043</v>
      </c>
      <c r="I12" s="292">
        <v>24.439200250063497</v>
      </c>
      <c r="J12" s="292">
        <v>25.423996730073494</v>
      </c>
      <c r="K12" s="292">
        <v>52.655723502995357</v>
      </c>
      <c r="L12" s="292">
        <v>42.376823697452984</v>
      </c>
      <c r="M12" s="292">
        <v>53.592916675562883</v>
      </c>
      <c r="N12" s="293">
        <v>66.041729262345186</v>
      </c>
      <c r="O12" s="305">
        <f t="shared" si="0"/>
        <v>66.041729262345186</v>
      </c>
      <c r="P12" s="306">
        <f t="shared" si="1"/>
        <v>13.830506620870951</v>
      </c>
      <c r="Q12" s="300">
        <f>(mm!C13*'SO4'!C12+mm!D13*'SO4'!D12+mm!E13*'SO4'!E12+mm!F13*'SO4'!F12+mm!G13*'SO4'!G12+mm!H13*'SO4'!H12+mm!I13*'SO4'!I12+mm!J13*'SO4'!J12+mm!K13*'SO4'!K12+mm!L13*'SO4'!L12+mm!M13*'SO4'!M12+mm!N13*'SO4'!N12)/mm!O13</f>
        <v>33.10575128609208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50.263389658970986</v>
      </c>
      <c r="D13" s="308">
        <v>64.304649341882012</v>
      </c>
      <c r="E13" s="308">
        <v>12.746099894010721</v>
      </c>
      <c r="F13" s="308">
        <v>14.540362321271514</v>
      </c>
      <c r="G13" s="308">
        <v>33.10430980637102</v>
      </c>
      <c r="H13" s="308">
        <v>19.030590194646479</v>
      </c>
      <c r="I13" s="308">
        <v>29.907189397564689</v>
      </c>
      <c r="J13" s="308">
        <v>28.686895203151419</v>
      </c>
      <c r="K13" s="308">
        <v>50.859479574377104</v>
      </c>
      <c r="L13" s="308">
        <v>38.820278202362125</v>
      </c>
      <c r="M13" s="308">
        <v>57.268591499663628</v>
      </c>
      <c r="N13" s="309">
        <v>72.938657556101148</v>
      </c>
      <c r="O13" s="307">
        <f t="shared" si="0"/>
        <v>72.938657556101148</v>
      </c>
      <c r="P13" s="308">
        <f t="shared" si="1"/>
        <v>12.746099894010721</v>
      </c>
      <c r="Q13" s="310">
        <f>(mm!C13*'SO4'!C13+mm!D13*'SO4'!D13+mm!E13*'SO4'!E13+mm!F13*'SO4'!F13+mm!G13*'SO4'!G13+mm!H13*'SO4'!H13+mm!I13*'SO4'!I13+mm!J13*'SO4'!J13+mm!K13*'SO4'!K13+mm!L13*'SO4'!L13+mm!M13*'SO4'!M13+mm!N13*'SO4'!N13)/mm!O13</f>
        <v>35.541399995303159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19.36</v>
      </c>
      <c r="D14" s="312">
        <v>21.13</v>
      </c>
      <c r="E14" s="312">
        <v>18.010000000000002</v>
      </c>
      <c r="F14" s="312">
        <v>13.74</v>
      </c>
      <c r="G14" s="312">
        <v>19.149999999999999</v>
      </c>
      <c r="H14" s="312">
        <v>38.200000000000003</v>
      </c>
      <c r="I14" s="312">
        <v>23.21</v>
      </c>
      <c r="J14" s="312">
        <v>26.23</v>
      </c>
      <c r="K14" s="312">
        <v>113.57</v>
      </c>
      <c r="L14" s="312">
        <v>10.83</v>
      </c>
      <c r="M14" s="312">
        <v>35.39</v>
      </c>
      <c r="N14" s="313">
        <v>21.96</v>
      </c>
      <c r="O14" s="311">
        <f t="shared" si="0"/>
        <v>113.57</v>
      </c>
      <c r="P14" s="312">
        <f t="shared" si="1"/>
        <v>10.83</v>
      </c>
      <c r="Q14" s="314">
        <f>(mm!C14*'SO4'!C14+mm!D14*'SO4'!D14+mm!E14*'SO4'!E14+mm!F14*'SO4'!F14+mm!G14*'SO4'!G14+mm!H14*'SO4'!H14+mm!I14*'SO4'!I14+mm!J14*'SO4'!J14+mm!K14*'SO4'!K14+mm!L14*'SO4'!L14+mm!M14*'SO4'!M14+mm!N14*'SO4'!N14)/mm!O14</f>
        <v>23.138070334725498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23.735165521549032</v>
      </c>
      <c r="D15" s="292">
        <v>16.135748490526755</v>
      </c>
      <c r="E15" s="292">
        <v>13.637310014574224</v>
      </c>
      <c r="F15" s="292">
        <v>8.4322298563397879</v>
      </c>
      <c r="G15" s="292">
        <v>20.299812617114302</v>
      </c>
      <c r="H15" s="292">
        <v>30.085363314595043</v>
      </c>
      <c r="I15" s="292">
        <v>24.672079950031229</v>
      </c>
      <c r="J15" s="292">
        <v>47.470331043098064</v>
      </c>
      <c r="K15" s="292">
        <v>79.950031230480946</v>
      </c>
      <c r="L15" s="292">
        <v>16.343951696856131</v>
      </c>
      <c r="M15" s="292"/>
      <c r="N15" s="293"/>
      <c r="O15" s="291">
        <f t="shared" si="0"/>
        <v>79.950031230480946</v>
      </c>
      <c r="P15" s="292">
        <f t="shared" si="1"/>
        <v>8.4322298563397879</v>
      </c>
      <c r="Q15" s="300">
        <f>(mm!C15*'SO4'!C15+mm!D15*'SO4'!D15+mm!E15*'SO4'!E15+mm!F15*'SO4'!F15+mm!G15*'SO4'!G15+mm!H15*'SO4'!H15+mm!I15*'SO4'!I15+mm!J15*'SO4'!J15+mm!K15*'SO4'!K15+mm!L15*'SO4'!L15+mm!M15*'SO4'!M15+mm!N15*'SO4'!N15)/mm!O15</f>
        <v>20.338519651345958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37.414589366494425</v>
      </c>
      <c r="D16" s="292">
        <v>27.441592342219483</v>
      </c>
      <c r="E16" s="292">
        <v>29.999915755928072</v>
      </c>
      <c r="F16" s="292">
        <v>15.617200956872137</v>
      </c>
      <c r="G16" s="292">
        <v>37.259161401705065</v>
      </c>
      <c r="H16" s="292">
        <v>23.615641458656246</v>
      </c>
      <c r="I16" s="292">
        <v>32.52504855698065</v>
      </c>
      <c r="J16" s="292">
        <v>33.00020820320632</v>
      </c>
      <c r="K16" s="292">
        <v>131.68852800333124</v>
      </c>
      <c r="L16" s="292">
        <v>14.157818030397669</v>
      </c>
      <c r="M16" s="292">
        <v>66.6250260254008</v>
      </c>
      <c r="N16" s="293">
        <v>40.495523631063918</v>
      </c>
      <c r="O16" s="291">
        <f t="shared" si="0"/>
        <v>131.68852800333124</v>
      </c>
      <c r="P16" s="292">
        <f t="shared" si="1"/>
        <v>14.157818030397669</v>
      </c>
      <c r="Q16" s="300">
        <f>(mm!C16*'SO4'!C16+mm!D16*'SO4'!D16+mm!E16*'SO4'!E16+mm!F16*'SO4'!F16+mm!G16*'SO4'!G16+mm!H16*'SO4'!H16+mm!I16*'SO4'!I16+mm!J16*'SO4'!J16+mm!K16*'SO4'!K16+mm!L16*'SO4'!L16+mm!M16*'SO4'!M16+mm!N16*'SO4'!N16)/mm!O16</f>
        <v>28.839526009277069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300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34.041224234853217</v>
      </c>
      <c r="D18" s="292">
        <v>23.526962315219652</v>
      </c>
      <c r="E18" s="292">
        <v>19.779304601290857</v>
      </c>
      <c r="F18" s="292">
        <v>14.886529252550488</v>
      </c>
      <c r="G18" s="292">
        <v>21.549031855090568</v>
      </c>
      <c r="H18" s="292">
        <v>28.83614407661878</v>
      </c>
      <c r="I18" s="292">
        <v>26.962315219654382</v>
      </c>
      <c r="J18" s="292">
        <v>31.334582552571309</v>
      </c>
      <c r="K18" s="292">
        <v>101.49906308557151</v>
      </c>
      <c r="L18" s="292">
        <v>12.492192379762647</v>
      </c>
      <c r="M18" s="292">
        <v>46.429315011451173</v>
      </c>
      <c r="N18" s="293">
        <v>22.381844680408079</v>
      </c>
      <c r="O18" s="291">
        <f t="shared" ref="O18:O39" si="2">MAX(C18:N18)</f>
        <v>101.49906308557151</v>
      </c>
      <c r="P18" s="292">
        <f t="shared" ref="P18:P39" si="3">MIN(C18:N18)</f>
        <v>12.492192379762647</v>
      </c>
      <c r="Q18" s="300">
        <f>(mm!C18*'SO4'!C18+mm!D18*'SO4'!D18+mm!E18*'SO4'!E18+mm!F18*'SO4'!F18+mm!G18*'SO4'!G18+mm!H18*'SO4'!H18+mm!I18*'SO4'!I18+mm!J18*'SO4'!J18+mm!K18*'SO4'!K18+mm!L18*'SO4'!L18+mm!M18*'SO4'!M18+mm!N18*'SO4'!N18)/mm!O18</f>
        <v>23.039845368041416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35.579356959354818</v>
      </c>
      <c r="D19" s="292">
        <v>30.582355160434172</v>
      </c>
      <c r="E19" s="292">
        <v>21.525289399890497</v>
      </c>
      <c r="F19" s="292">
        <v>15.279037151239688</v>
      </c>
      <c r="G19" s="292">
        <v>36.724503204940802</v>
      </c>
      <c r="H19" s="292">
        <v>32.872647651606137</v>
      </c>
      <c r="I19" s="292">
        <v>37.245024225661702</v>
      </c>
      <c r="J19" s="292">
        <v>65.457263548734531</v>
      </c>
      <c r="K19" s="292">
        <v>46.197985782061195</v>
      </c>
      <c r="L19" s="292">
        <v>22.982748257909016</v>
      </c>
      <c r="M19" s="292">
        <v>44.844631128186855</v>
      </c>
      <c r="N19" s="293">
        <v>31.727501406020149</v>
      </c>
      <c r="O19" s="291">
        <f t="shared" si="2"/>
        <v>65.457263548734531</v>
      </c>
      <c r="P19" s="292">
        <f t="shared" si="3"/>
        <v>15.279037151239688</v>
      </c>
      <c r="Q19" s="300">
        <f>(mm!C19*'SO4'!C19+mm!D19*'SO4'!D19+mm!E19*'SO4'!E19+mm!F19*'SO4'!F19+mm!G19*'SO4'!G19+mm!H19*'SO4'!H19+mm!I19*'SO4'!I19+mm!J19*'SO4'!J19+mm!K19*'SO4'!K19+mm!L19*'SO4'!L19+mm!M19*'SO4'!M19+mm!N19*'SO4'!N19)/mm!O19</f>
        <v>30.764051698067146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25.793561769801883</v>
      </c>
      <c r="D20" s="292">
        <v>15.799558171960587</v>
      </c>
      <c r="E20" s="292">
        <v>8.5122638818679768</v>
      </c>
      <c r="F20" s="292">
        <v>8.095847065291256</v>
      </c>
      <c r="G20" s="292">
        <v>18.610371683853451</v>
      </c>
      <c r="H20" s="292">
        <v>27.355124831964584</v>
      </c>
      <c r="I20" s="292">
        <v>25.689457565657705</v>
      </c>
      <c r="J20" s="292">
        <v>43.803589086745056</v>
      </c>
      <c r="K20" s="292">
        <v>36.203982184219903</v>
      </c>
      <c r="L20" s="292">
        <v>23.086852462053201</v>
      </c>
      <c r="M20" s="292">
        <v>31.311084589443436</v>
      </c>
      <c r="N20" s="293">
        <v>48.071861456656436</v>
      </c>
      <c r="O20" s="291">
        <f t="shared" si="2"/>
        <v>48.071861456656436</v>
      </c>
      <c r="P20" s="292">
        <f t="shared" si="3"/>
        <v>8.095847065291256</v>
      </c>
      <c r="Q20" s="300">
        <f>(mm!C20*'SO4'!C20+mm!D20*'SO4'!D20+mm!E20*'SO4'!E20+mm!F20*'SO4'!F20+mm!G20*'SO4'!G20+mm!H20*'SO4'!H20+mm!I20*'SO4'!I20+mm!J20*'SO4'!J20+mm!K20*'SO4'!K20+mm!L20*'SO4'!L20+mm!M20*'SO4'!M20+mm!N20*'SO4'!N20)/mm!O20</f>
        <v>21.607939395725612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32.5</v>
      </c>
      <c r="D21" s="292">
        <v>24.7</v>
      </c>
      <c r="E21" s="292">
        <v>8.4499999999999993</v>
      </c>
      <c r="F21" s="292">
        <v>3.83</v>
      </c>
      <c r="G21" s="292">
        <v>10.55</v>
      </c>
      <c r="H21" s="292">
        <v>26.8</v>
      </c>
      <c r="I21" s="292">
        <v>29.65</v>
      </c>
      <c r="J21" s="292">
        <v>45.95</v>
      </c>
      <c r="K21" s="292">
        <v>33.299999999999997</v>
      </c>
      <c r="L21" s="292">
        <v>18.8</v>
      </c>
      <c r="M21" s="292">
        <v>40.200000000000003</v>
      </c>
      <c r="N21" s="293">
        <v>29.45</v>
      </c>
      <c r="O21" s="291">
        <f t="shared" si="2"/>
        <v>45.95</v>
      </c>
      <c r="P21" s="292">
        <f t="shared" si="3"/>
        <v>3.83</v>
      </c>
      <c r="Q21" s="300">
        <f>(mm!C21*'SO4'!C21+mm!D21*'SO4'!D21+mm!E21*'SO4'!E21+mm!F21*'SO4'!F21+mm!G21*'SO4'!G21+mm!H21*'SO4'!H21+mm!I21*'SO4'!I21+mm!J21*'SO4'!J21+mm!K21*'SO4'!K21+mm!L21*'SO4'!L21+mm!M21*'SO4'!M21+mm!N21*'SO4'!N21)/mm!O21</f>
        <v>21.391069457068753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37.940649224806201</v>
      </c>
      <c r="D22" s="292">
        <v>47.733433734939759</v>
      </c>
      <c r="E22" s="292">
        <v>21.593564751481988</v>
      </c>
      <c r="F22" s="292">
        <v>26.77513774104683</v>
      </c>
      <c r="G22" s="292">
        <v>33.040230423379541</v>
      </c>
      <c r="H22" s="292">
        <v>43.792462845010618</v>
      </c>
      <c r="I22" s="292">
        <v>20.915362885701871</v>
      </c>
      <c r="J22" s="292">
        <v>42.726545253863129</v>
      </c>
      <c r="K22" s="292">
        <v>47.618346422338583</v>
      </c>
      <c r="L22" s="292">
        <v>20.007509758001561</v>
      </c>
      <c r="M22" s="292">
        <v>51.948346354166667</v>
      </c>
      <c r="N22" s="293">
        <v>25.843333333333334</v>
      </c>
      <c r="O22" s="291">
        <f t="shared" si="2"/>
        <v>51.948346354166667</v>
      </c>
      <c r="P22" s="292">
        <f t="shared" si="3"/>
        <v>20.007509758001561</v>
      </c>
      <c r="Q22" s="300">
        <f>(mm!C22*'SO4'!C22+mm!D22*'SO4'!D22+mm!E22*'SO4'!E22+mm!F22*'SO4'!F22+mm!G22*'SO4'!G22+mm!H22*'SO4'!H22+mm!I22*'SO4'!I22+mm!J22*'SO4'!J22+mm!K22*'SO4'!K22+mm!L22*'SO4'!L22+mm!M22*'SO4'!M22+mm!N22*'SO4'!N22)/mm!O22</f>
        <v>30.213045293181551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17.331488703706523</v>
      </c>
      <c r="D23" s="292">
        <v>18.910484467469804</v>
      </c>
      <c r="E23" s="292">
        <v>8.891866370815519</v>
      </c>
      <c r="F23" s="292">
        <v>3.901210435391528</v>
      </c>
      <c r="G23" s="292">
        <v>51.226009700221518</v>
      </c>
      <c r="H23" s="292">
        <v>31.506282428405314</v>
      </c>
      <c r="I23" s="292">
        <v>28.416029420436892</v>
      </c>
      <c r="J23" s="292">
        <v>26.222018266117527</v>
      </c>
      <c r="K23" s="292">
        <v>26.617528325966759</v>
      </c>
      <c r="L23" s="292">
        <v>27.66940856856937</v>
      </c>
      <c r="M23" s="292">
        <v>40.795723602980694</v>
      </c>
      <c r="N23" s="293">
        <v>25.97125116694539</v>
      </c>
      <c r="O23" s="291">
        <f t="shared" si="2"/>
        <v>51.226009700221518</v>
      </c>
      <c r="P23" s="292">
        <f t="shared" si="3"/>
        <v>3.901210435391528</v>
      </c>
      <c r="Q23" s="300">
        <f>(mm!C23*'SO4'!C23+mm!D23*'SO4'!D23+mm!E23*'SO4'!E23+mm!F23*'SO4'!F23+mm!G23*'SO4'!G23+mm!H23*'SO4'!H23+mm!I23*'SO4'!I23+mm!J23*'SO4'!J23+mm!K23*'SO4'!K23+mm!L23*'SO4'!L23+mm!M23*'SO4'!M23+mm!N23*'SO4'!N23)/mm!O23</f>
        <v>24.236315104420505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34.6</v>
      </c>
      <c r="D24" s="292">
        <v>30.4</v>
      </c>
      <c r="E24" s="292">
        <v>19.399999999999999</v>
      </c>
      <c r="F24" s="292">
        <v>4.7</v>
      </c>
      <c r="G24" s="292">
        <v>25.4</v>
      </c>
      <c r="H24" s="292">
        <v>28.1</v>
      </c>
      <c r="I24" s="292">
        <v>31.7</v>
      </c>
      <c r="J24" s="292">
        <v>38.6</v>
      </c>
      <c r="K24" s="292">
        <v>34.299999999999997</v>
      </c>
      <c r="L24" s="292">
        <v>18.8</v>
      </c>
      <c r="M24" s="292">
        <v>45.6</v>
      </c>
      <c r="N24" s="293">
        <v>30.4</v>
      </c>
      <c r="O24" s="291">
        <f t="shared" si="2"/>
        <v>45.6</v>
      </c>
      <c r="P24" s="292">
        <f t="shared" si="3"/>
        <v>4.7</v>
      </c>
      <c r="Q24" s="300">
        <f>(mm!C24*'SO4'!C24+mm!D24*'SO4'!D24+mm!E24*'SO4'!E24+mm!F24*'SO4'!F24+mm!G24*'SO4'!G24+mm!H24*'SO4'!H24+mm!I24*'SO4'!I24+mm!J24*'SO4'!J24+mm!K24*'SO4'!K24+mm!L24*'SO4'!L24+mm!M24*'SO4'!M24+mm!N24*'SO4'!N24)/mm!O24</f>
        <v>25.113496001184831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16.067530102025323</v>
      </c>
      <c r="D25" s="292">
        <v>20.818181764862519</v>
      </c>
      <c r="E25" s="306">
        <v>12.549112106845586</v>
      </c>
      <c r="F25" s="306">
        <v>16.389732043168024</v>
      </c>
      <c r="G25" s="306">
        <v>31.731489964187563</v>
      </c>
      <c r="H25" s="306">
        <v>26.508420526622629</v>
      </c>
      <c r="I25" s="306">
        <v>34.805545137224392</v>
      </c>
      <c r="J25" s="306">
        <v>15.5250417528448</v>
      </c>
      <c r="K25" s="306">
        <v>25.703654149163292</v>
      </c>
      <c r="L25" s="306">
        <v>19.84678401113208</v>
      </c>
      <c r="M25" s="306">
        <v>20.680357556339128</v>
      </c>
      <c r="N25" s="316">
        <v>37.567674157843889</v>
      </c>
      <c r="O25" s="305">
        <f t="shared" si="2"/>
        <v>37.567674157843889</v>
      </c>
      <c r="P25" s="306">
        <f t="shared" si="3"/>
        <v>12.549112106845586</v>
      </c>
      <c r="Q25" s="317">
        <f>(mm!C25*'SO4'!C25+mm!D25*'SO4'!D25+mm!E25*'SO4'!E25+mm!F25*'SO4'!F25+mm!G25*'SO4'!G25+mm!H25*'SO4'!H25+mm!I25*'SO4'!I25+mm!J25*'SO4'!J25+mm!K25*'SO4'!K25+mm!L25*'SO4'!L25+mm!M25*'SO4'!M25+mm!N25*'SO4'!N25)/mm!O25</f>
        <v>21.877845159073921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33.6</v>
      </c>
      <c r="D26" s="295">
        <v>30.3</v>
      </c>
      <c r="E26" s="295">
        <v>11.2</v>
      </c>
      <c r="F26" s="295">
        <v>32.9</v>
      </c>
      <c r="G26" s="295">
        <v>24.3</v>
      </c>
      <c r="H26" s="295">
        <v>11.2</v>
      </c>
      <c r="I26" s="295">
        <v>26.1</v>
      </c>
      <c r="J26" s="295">
        <v>24.4</v>
      </c>
      <c r="K26" s="295">
        <v>42.3</v>
      </c>
      <c r="L26" s="295">
        <v>40</v>
      </c>
      <c r="M26" s="295">
        <v>47.8</v>
      </c>
      <c r="N26" s="319">
        <v>47.1</v>
      </c>
      <c r="O26" s="294">
        <f t="shared" si="2"/>
        <v>47.8</v>
      </c>
      <c r="P26" s="295">
        <f t="shared" si="3"/>
        <v>11.2</v>
      </c>
      <c r="Q26" s="296">
        <f>(mm!C26*'SO4'!C26+mm!D26*'SO4'!D26+mm!E26*'SO4'!E26+mm!F26*'SO4'!F26+mm!G26*'SO4'!G26+mm!H26*'SO4'!H26+mm!I26*'SO4'!I26+mm!J26*'SO4'!J26+mm!K26*'SO4'!K26+mm!L26*'SO4'!L26+mm!M26*'SO4'!M26+mm!N26*'SO4'!N26)/mm!O26</f>
        <v>29.94653182143222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28.907651247193368</v>
      </c>
      <c r="D27" s="292">
        <v>34.650836785219589</v>
      </c>
      <c r="E27" s="292">
        <v>8.0538625768996397</v>
      </c>
      <c r="F27" s="292">
        <v>22.118278197435629</v>
      </c>
      <c r="G27" s="292">
        <v>8.2240266500104102</v>
      </c>
      <c r="H27" s="292">
        <v>9.8730837086470089</v>
      </c>
      <c r="I27" s="292">
        <v>23.31389257053095</v>
      </c>
      <c r="J27" s="292">
        <v>23.26602303630828</v>
      </c>
      <c r="K27" s="292">
        <v>42.222808071130601</v>
      </c>
      <c r="L27" s="292">
        <v>41.698247429322542</v>
      </c>
      <c r="M27" s="292">
        <v>55.287675741583662</v>
      </c>
      <c r="N27" s="293">
        <v>60.661776637403385</v>
      </c>
      <c r="O27" s="291">
        <f t="shared" si="2"/>
        <v>60.661776637403385</v>
      </c>
      <c r="P27" s="292">
        <f t="shared" si="3"/>
        <v>8.0538625768996397</v>
      </c>
      <c r="Q27" s="300">
        <f>(mm!C27*'SO4'!C27+mm!D27*'SO4'!D27+mm!E27*'SO4'!E27+mm!F27*'SO4'!F27+mm!G27*'SO4'!G27+mm!H27*'SO4'!H27+mm!I27*'SO4'!I27+mm!J27*'SO4'!J27+mm!K27*'SO4'!K27+mm!L27*'SO4'!L27+mm!M27*'SO4'!M27+mm!N27*'SO4'!N27)/mm!O27</f>
        <v>29.302166505639018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25.213408286487613</v>
      </c>
      <c r="D28" s="292">
        <v>36.373758124272406</v>
      </c>
      <c r="E28" s="292">
        <v>6.7023909244614313</v>
      </c>
      <c r="F28" s="292">
        <v>30.800347439768224</v>
      </c>
      <c r="G28" s="292">
        <v>29.166156154689556</v>
      </c>
      <c r="H28" s="292">
        <v>7.7237438587492822</v>
      </c>
      <c r="I28" s="292">
        <v>22.692973200600843</v>
      </c>
      <c r="J28" s="292">
        <v>21.924770863508019</v>
      </c>
      <c r="K28" s="292">
        <v>39.275554581760446</v>
      </c>
      <c r="L28" s="292">
        <v>38.872974287404531</v>
      </c>
      <c r="M28" s="292">
        <v>56.44240207013474</v>
      </c>
      <c r="N28" s="293">
        <v>51.821980440029762</v>
      </c>
      <c r="O28" s="291">
        <f t="shared" si="2"/>
        <v>56.44240207013474</v>
      </c>
      <c r="P28" s="292">
        <f t="shared" si="3"/>
        <v>6.7023909244614313</v>
      </c>
      <c r="Q28" s="300">
        <f>(mm!C28*'SO4'!C28+mm!D28*'SO4'!D28+mm!E28*'SO4'!E28+mm!F28*'SO4'!F28+mm!G28*'SO4'!G28+mm!H28*'SO4'!H28+mm!I28*'SO4'!I28+mm!J28*'SO4'!J28+mm!K28*'SO4'!K28+mm!L28*'SO4'!L28+mm!M28*'SO4'!M28+mm!N28*'SO4'!N28)/mm!O28</f>
        <v>28.429883261733181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52.4</v>
      </c>
      <c r="D29" s="292">
        <v>58.3</v>
      </c>
      <c r="E29" s="292">
        <v>21.6</v>
      </c>
      <c r="F29" s="292">
        <v>16.5</v>
      </c>
      <c r="G29" s="292">
        <v>22.9</v>
      </c>
      <c r="H29" s="292">
        <v>21.3</v>
      </c>
      <c r="I29" s="292">
        <v>69.400000000000006</v>
      </c>
      <c r="J29" s="292">
        <v>55.4</v>
      </c>
      <c r="K29" s="292">
        <v>93.3</v>
      </c>
      <c r="L29" s="292">
        <v>93.1</v>
      </c>
      <c r="M29" s="292">
        <v>115.7</v>
      </c>
      <c r="N29" s="293">
        <v>141.1</v>
      </c>
      <c r="O29" s="291">
        <f t="shared" si="2"/>
        <v>141.1</v>
      </c>
      <c r="P29" s="292">
        <f t="shared" si="3"/>
        <v>16.5</v>
      </c>
      <c r="Q29" s="300">
        <f>(mm!C29*'SO4'!C29+mm!D29*'SO4'!D29+mm!E29*'SO4'!E29+mm!F29*'SO4'!F29+mm!G29*'SO4'!G29+mm!H29*'SO4'!H29+mm!I29*'SO4'!I29+mm!J29*'SO4'!J29+mm!K29*'SO4'!K29+mm!L29*'SO4'!L29+mm!M29*'SO4'!M29+mm!N29*'SO4'!N29)/mm!O29</f>
        <v>65.73587065340719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19.8</v>
      </c>
      <c r="D30" s="292">
        <v>22.3</v>
      </c>
      <c r="E30" s="292">
        <v>19.5</v>
      </c>
      <c r="F30" s="292">
        <v>21.2</v>
      </c>
      <c r="G30" s="292">
        <v>34</v>
      </c>
      <c r="H30" s="292">
        <v>10.6</v>
      </c>
      <c r="I30" s="292">
        <v>32.700000000000003</v>
      </c>
      <c r="J30" s="292">
        <v>24.2</v>
      </c>
      <c r="K30" s="292">
        <v>41.2</v>
      </c>
      <c r="L30" s="292">
        <v>14.7</v>
      </c>
      <c r="M30" s="292">
        <v>22.5</v>
      </c>
      <c r="N30" s="293">
        <v>29.9</v>
      </c>
      <c r="O30" s="291">
        <f t="shared" si="2"/>
        <v>41.2</v>
      </c>
      <c r="P30" s="292">
        <f t="shared" si="3"/>
        <v>10.6</v>
      </c>
      <c r="Q30" s="300">
        <f>(mm!C30*'SO4'!C30+mm!D30*'SO4'!D30+mm!E30*'SO4'!E30+mm!F30*'SO4'!F30+mm!G30*'SO4'!G30+mm!H30*'SO4'!H30+mm!I30*'SO4'!I30+mm!J30*'SO4'!J30+mm!K30*'SO4'!K30+mm!L30*'SO4'!L30+mm!M30*'SO4'!M30+mm!N30*'SO4'!N30)/mm!O30</f>
        <v>20.393869753912927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18.31983980283426</v>
      </c>
      <c r="D31" s="292">
        <v>15.452359271523177</v>
      </c>
      <c r="E31" s="292">
        <v>11.356570845269848</v>
      </c>
      <c r="F31" s="292">
        <v>6.864136622390892</v>
      </c>
      <c r="G31" s="292">
        <v>31.417785234899327</v>
      </c>
      <c r="H31" s="292">
        <v>13.135192811681017</v>
      </c>
      <c r="I31" s="292">
        <v>32.871606475716071</v>
      </c>
      <c r="J31" s="292">
        <v>17.504630766532188</v>
      </c>
      <c r="K31" s="292">
        <v>27.560563380281689</v>
      </c>
      <c r="L31" s="292">
        <v>20.57908256880734</v>
      </c>
      <c r="M31" s="292">
        <v>28.143584070796461</v>
      </c>
      <c r="N31" s="293">
        <v>27.549346879535559</v>
      </c>
      <c r="O31" s="291">
        <f t="shared" si="2"/>
        <v>32.871606475716071</v>
      </c>
      <c r="P31" s="292">
        <f t="shared" si="3"/>
        <v>6.864136622390892</v>
      </c>
      <c r="Q31" s="300">
        <f>(mm!C31*'SO4'!C31+mm!D31*'SO4'!D31+mm!E31*'SO4'!E31+mm!F31*'SO4'!F31+mm!G31*'SO4'!G31+mm!H31*'SO4'!H31+mm!I31*'SO4'!I31+mm!J31*'SO4'!J31+mm!K31*'SO4'!K31+mm!L31*'SO4'!L31+mm!M31*'SO4'!M31+mm!N31*'SO4'!N31)/mm!O31</f>
        <v>18.637065069466882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29.565000000000001</v>
      </c>
      <c r="D32" s="292">
        <v>27.664999999999999</v>
      </c>
      <c r="E32" s="292">
        <v>16.315000000000001</v>
      </c>
      <c r="F32" s="292">
        <v>26.46</v>
      </c>
      <c r="G32" s="292">
        <v>44.924999999999997</v>
      </c>
      <c r="H32" s="292">
        <v>12.58</v>
      </c>
      <c r="I32" s="292">
        <v>54.72</v>
      </c>
      <c r="J32" s="292">
        <v>39.685000000000002</v>
      </c>
      <c r="K32" s="292">
        <v>41.5</v>
      </c>
      <c r="L32" s="292">
        <v>21.66</v>
      </c>
      <c r="M32" s="292">
        <v>45.244999999999997</v>
      </c>
      <c r="N32" s="293">
        <v>50.835000000000001</v>
      </c>
      <c r="O32" s="291">
        <f t="shared" si="2"/>
        <v>54.72</v>
      </c>
      <c r="P32" s="292">
        <f t="shared" si="3"/>
        <v>12.58</v>
      </c>
      <c r="Q32" s="300">
        <f>(mm!C32*'SO4'!C32+mm!D32*'SO4'!D32+mm!E32*'SO4'!E32+mm!F32*'SO4'!F32+mm!G32*'SO4'!G32+mm!H32*'SO4'!H32+mm!I32*'SO4'!I32+mm!J32*'SO4'!J32+mm!K32*'SO4'!K32+mm!L32*'SO4'!L32+mm!M32*'SO4'!M32+mm!N32*'SO4'!N32)/mm!O32</f>
        <v>24.84286170263827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17.860103077765615</v>
      </c>
      <c r="D33" s="292">
        <v>21.511761361855051</v>
      </c>
      <c r="E33" s="292">
        <v>16.662275228588843</v>
      </c>
      <c r="F33" s="292">
        <v>26.789333256001473</v>
      </c>
      <c r="G33" s="292">
        <v>31.95919217155944</v>
      </c>
      <c r="H33" s="292">
        <v>5.4997965535132867</v>
      </c>
      <c r="I33" s="292">
        <v>44.564268920014314</v>
      </c>
      <c r="J33" s="292">
        <v>24.620723159136656</v>
      </c>
      <c r="K33" s="292">
        <v>28.456202632300197</v>
      </c>
      <c r="L33" s="292">
        <v>16.91515266726412</v>
      </c>
      <c r="M33" s="292">
        <v>30.911874158224691</v>
      </c>
      <c r="N33" s="293">
        <v>29.190089527378731</v>
      </c>
      <c r="O33" s="291">
        <f t="shared" si="2"/>
        <v>44.564268920014314</v>
      </c>
      <c r="P33" s="292">
        <f t="shared" si="3"/>
        <v>5.4997965535132867</v>
      </c>
      <c r="Q33" s="300">
        <f>(mm!C33*'SO4'!C33+mm!D33*'SO4'!D33+mm!E33*'SO4'!E33+mm!F33*'SO4'!F33+mm!G33*'SO4'!G33+mm!H33*'SO4'!H33+mm!I33*'SO4'!I33+mm!J33*'SO4'!J33+mm!K33*'SO4'!K33+mm!L33*'SO4'!L33+mm!M33*'SO4'!M33+mm!N33*'SO4'!N33)/mm!O33</f>
        <v>15.478773546179768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34.01</v>
      </c>
      <c r="D34" s="292">
        <v>21.85</v>
      </c>
      <c r="E34" s="292">
        <v>14.33</v>
      </c>
      <c r="F34" s="292">
        <v>20.45</v>
      </c>
      <c r="G34" s="292">
        <v>33.090000000000003</v>
      </c>
      <c r="H34" s="292">
        <v>10.16</v>
      </c>
      <c r="I34" s="292">
        <v>30.02</v>
      </c>
      <c r="J34" s="292">
        <v>15.64</v>
      </c>
      <c r="K34" s="292">
        <v>30.22</v>
      </c>
      <c r="L34" s="292">
        <v>23.04</v>
      </c>
      <c r="M34" s="292">
        <v>40.51</v>
      </c>
      <c r="N34" s="293">
        <v>33.65</v>
      </c>
      <c r="O34" s="291">
        <f t="shared" si="2"/>
        <v>40.51</v>
      </c>
      <c r="P34" s="292">
        <f t="shared" si="3"/>
        <v>10.16</v>
      </c>
      <c r="Q34" s="300">
        <f>(mm!C34*'SO4'!C34+mm!D34*'SO4'!D34+mm!E34*'SO4'!E34+mm!F34*'SO4'!F34+mm!G34*'SO4'!G34+mm!H34*'SO4'!H34+mm!I34*'SO4'!I34+mm!J34*'SO4'!J34+mm!K34*'SO4'!K34+mm!L34*'SO4'!L34+mm!M34*'SO4'!M34+mm!N34*'SO4'!N34)/mm!O34</f>
        <v>20.958953955228271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22.9</v>
      </c>
      <c r="D35" s="292">
        <v>17.2</v>
      </c>
      <c r="E35" s="292">
        <v>8.4</v>
      </c>
      <c r="F35" s="292">
        <v>7.47</v>
      </c>
      <c r="G35" s="292">
        <v>11.5</v>
      </c>
      <c r="H35" s="292">
        <v>8.9</v>
      </c>
      <c r="I35" s="292">
        <v>27.4</v>
      </c>
      <c r="J35" s="292">
        <v>24.8</v>
      </c>
      <c r="K35" s="292">
        <v>28.8</v>
      </c>
      <c r="L35" s="292">
        <v>27.8</v>
      </c>
      <c r="M35" s="292">
        <v>28.1</v>
      </c>
      <c r="N35" s="293">
        <v>19.8</v>
      </c>
      <c r="O35" s="291">
        <f t="shared" si="2"/>
        <v>28.8</v>
      </c>
      <c r="P35" s="292">
        <f t="shared" si="3"/>
        <v>7.47</v>
      </c>
      <c r="Q35" s="300">
        <f>(mm!C35*'SO4'!C35+mm!D35*'SO4'!D35+mm!E35*'SO4'!E35+mm!F35*'SO4'!F35+mm!G35*'SO4'!G35+mm!H35*'SO4'!H35+mm!I35*'SO4'!I35+mm!J35*'SO4'!J35+mm!K35*'SO4'!K35+mm!L35*'SO4'!L35+mm!M35*'SO4'!M35+mm!N35*'SO4'!N35)/mm!O35</f>
        <v>19.534553681285971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23.073711538461538</v>
      </c>
      <c r="D36" s="292">
        <v>27.80854406130268</v>
      </c>
      <c r="E36" s="292">
        <v>11.331539222148978</v>
      </c>
      <c r="F36" s="292">
        <v>25.451623419827012</v>
      </c>
      <c r="G36" s="292">
        <v>25</v>
      </c>
      <c r="H36" s="292">
        <v>7.285474598930481</v>
      </c>
      <c r="I36" s="292">
        <v>22.713584640599393</v>
      </c>
      <c r="J36" s="292">
        <v>7.7864525564525557</v>
      </c>
      <c r="K36" s="292">
        <v>22.910384615384615</v>
      </c>
      <c r="L36" s="292">
        <v>15.628436380997853</v>
      </c>
      <c r="M36" s="292">
        <v>35.062655889145496</v>
      </c>
      <c r="N36" s="293">
        <v>20.510263504611331</v>
      </c>
      <c r="O36" s="291">
        <f t="shared" si="2"/>
        <v>35.062655889145496</v>
      </c>
      <c r="P36" s="292">
        <f t="shared" si="3"/>
        <v>7.285474598930481</v>
      </c>
      <c r="Q36" s="300">
        <f>(mm!C36*'SO4'!C36+mm!D36*'SO4'!D36+mm!E36*'SO4'!E36+mm!F36*'SO4'!F36+mm!G36*'SO4'!G36+mm!H36*'SO4'!H36+mm!I36*'SO4'!I36+mm!J36*'SO4'!J36+mm!K36*'SO4'!K36+mm!L36*'SO4'!L36+mm!M36*'SO4'!M36+mm!N36*'SO4'!N36)/mm!O36</f>
        <v>14.996614886466098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39.390614551972035</v>
      </c>
      <c r="D37" s="292">
        <v>23.12317427870207</v>
      </c>
      <c r="E37" s="292">
        <v>8.7984912175885501</v>
      </c>
      <c r="F37" s="292">
        <v>20.286593365918787</v>
      </c>
      <c r="G37" s="292">
        <v>39.905614546464022</v>
      </c>
      <c r="H37" s="292">
        <v>6.8414272329793882</v>
      </c>
      <c r="I37" s="292">
        <v>19.628457226542615</v>
      </c>
      <c r="J37" s="292">
        <v>18.54648397705726</v>
      </c>
      <c r="K37" s="292">
        <v>34.49467145049848</v>
      </c>
      <c r="L37" s="292">
        <v>21.323275961783146</v>
      </c>
      <c r="M37" s="292">
        <v>28.40133296063809</v>
      </c>
      <c r="N37" s="293">
        <v>37.103037237240748</v>
      </c>
      <c r="O37" s="291">
        <f t="shared" si="2"/>
        <v>39.905614546464022</v>
      </c>
      <c r="P37" s="292">
        <f t="shared" si="3"/>
        <v>6.8414272329793882</v>
      </c>
      <c r="Q37" s="300">
        <f>(mm!C37*'SO4'!C37+mm!D37*'SO4'!D37+mm!E37*'SO4'!E37+mm!F37*'SO4'!F37+mm!G37*'SO4'!G37+mm!H37*'SO4'!H37+mm!I37*'SO4'!I37+mm!J37*'SO4'!J37+mm!K37*'SO4'!K37+mm!L37*'SO4'!L37+mm!M37*'SO4'!M37+mm!N37*'SO4'!N37)/mm!O37</f>
        <v>18.025072633020695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24.8</v>
      </c>
      <c r="D38" s="292">
        <v>10.9</v>
      </c>
      <c r="E38" s="292">
        <v>9.4600000000000009</v>
      </c>
      <c r="F38" s="292">
        <v>8.5</v>
      </c>
      <c r="G38" s="292">
        <v>16.2</v>
      </c>
      <c r="H38" s="292">
        <v>8.1999999999999993</v>
      </c>
      <c r="I38" s="292">
        <v>12.7</v>
      </c>
      <c r="J38" s="292">
        <v>15</v>
      </c>
      <c r="K38" s="292">
        <v>18.600000000000001</v>
      </c>
      <c r="L38" s="292">
        <v>17.3</v>
      </c>
      <c r="M38" s="292">
        <v>39.9</v>
      </c>
      <c r="N38" s="293">
        <v>34.4</v>
      </c>
      <c r="O38" s="291">
        <f t="shared" si="2"/>
        <v>39.9</v>
      </c>
      <c r="P38" s="292">
        <f t="shared" si="3"/>
        <v>8.1999999999999993</v>
      </c>
      <c r="Q38" s="300">
        <f>(mm!C38*'SO4'!C38+mm!D38*'SO4'!D38+mm!E38*'SO4'!E38+mm!F38*'SO4'!F38+mm!G38*'SO4'!G38+mm!H38*'SO4'!H38+mm!I38*'SO4'!I38+mm!J38*'SO4'!J38+mm!K38*'SO4'!K38+mm!L38*'SO4'!L38+mm!M38*'SO4'!M38+mm!N38*'SO4'!N38)/mm!O38</f>
        <v>13.484895786213858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37.864765883081418</v>
      </c>
      <c r="D39" s="306">
        <v>33.632739686528339</v>
      </c>
      <c r="E39" s="306">
        <v>15.545303944105175</v>
      </c>
      <c r="F39" s="306">
        <v>35.312836076412275</v>
      </c>
      <c r="G39" s="306">
        <v>232.38551558400999</v>
      </c>
      <c r="H39" s="306">
        <v>9.9556445660494042</v>
      </c>
      <c r="I39" s="306">
        <v>21.01301196128389</v>
      </c>
      <c r="J39" s="306">
        <v>17.978248599246111</v>
      </c>
      <c r="K39" s="306">
        <v>39.065135532121971</v>
      </c>
      <c r="L39" s="306">
        <v>23.512634021589793</v>
      </c>
      <c r="M39" s="306">
        <v>36.591302755952967</v>
      </c>
      <c r="N39" s="316">
        <v>35.557671768081811</v>
      </c>
      <c r="O39" s="305">
        <f t="shared" si="2"/>
        <v>232.38551558400999</v>
      </c>
      <c r="P39" s="306">
        <f t="shared" si="3"/>
        <v>9.9556445660494042</v>
      </c>
      <c r="Q39" s="317">
        <f>(mm!C39*'SO4'!C39+mm!D39*'SO4'!D39+mm!E39*'SO4'!E39+mm!F39*'SO4'!F39+mm!G39*'SO4'!G39+mm!H39*'SO4'!H39+mm!I39*'SO4'!I39+mm!J39*'SO4'!J39+mm!K39*'SO4'!K39+mm!L39*'SO4'!L39+mm!M39*'SO4'!M39+mm!N39*'SO4'!N39)/mm!O39</f>
        <v>20.642687099776559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6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33.727655428278766</v>
      </c>
      <c r="D41" s="312">
        <v>39.973517544626681</v>
      </c>
      <c r="E41" s="312">
        <v>11.242551809426256</v>
      </c>
      <c r="F41" s="312">
        <v>18.217097839348099</v>
      </c>
      <c r="G41" s="312">
        <v>36.226000274817935</v>
      </c>
      <c r="H41" s="312">
        <v>22.901494426609041</v>
      </c>
      <c r="I41" s="312">
        <v>22.068712811095985</v>
      </c>
      <c r="J41" s="312">
        <v>25.712132378965602</v>
      </c>
      <c r="K41" s="312">
        <v>56.316856749070418</v>
      </c>
      <c r="L41" s="312">
        <v>55.692270537435611</v>
      </c>
      <c r="M41" s="312">
        <v>62.875011971235722</v>
      </c>
      <c r="N41" s="313">
        <v>62.042230355722673</v>
      </c>
      <c r="O41" s="311">
        <f t="shared" ref="O41:O56" si="4">MAX(C41:N41)</f>
        <v>62.875011971235722</v>
      </c>
      <c r="P41" s="312">
        <f t="shared" ref="P41:P56" si="5">MIN(C41:N41)</f>
        <v>11.242551809426256</v>
      </c>
      <c r="Q41" s="314">
        <f>(mm!C41*'SO4'!C41+mm!D41*'SO4'!D41+mm!E41*'SO4'!E41+mm!F41*'SO4'!F41+mm!G41*'SO4'!G41+mm!H41*'SO4'!H41+mm!I41*'SO4'!I41+mm!J41*'SO4'!J41+mm!K41*'SO4'!K41+mm!L41*'SO4'!L41+mm!M41*'SO4'!M41+mm!N41*'SO4'!N41)/mm!O41</f>
        <v>37.768135092383091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31.502520522393816</v>
      </c>
      <c r="D42" s="292">
        <v>30.547098775411424</v>
      </c>
      <c r="E42" s="292">
        <v>9.1599682647175182</v>
      </c>
      <c r="F42" s="292">
        <v>10.766747117862025</v>
      </c>
      <c r="G42" s="292">
        <v>15.654142345252337</v>
      </c>
      <c r="H42" s="292">
        <v>16.711974472660607</v>
      </c>
      <c r="I42" s="292">
        <v>20.412457727801069</v>
      </c>
      <c r="J42" s="292">
        <v>30.794652013684516</v>
      </c>
      <c r="K42" s="292">
        <v>57.673711526643636</v>
      </c>
      <c r="L42" s="292">
        <v>48.305148659881418</v>
      </c>
      <c r="M42" s="292">
        <v>43.862203388340482</v>
      </c>
      <c r="N42" s="293">
        <v>56.666176640590201</v>
      </c>
      <c r="O42" s="291">
        <f t="shared" si="4"/>
        <v>57.673711526643636</v>
      </c>
      <c r="P42" s="292">
        <f t="shared" si="5"/>
        <v>9.1599682647175182</v>
      </c>
      <c r="Q42" s="300">
        <f>(mm!C42*'SO4'!C42+mm!D42*'SO4'!D42+mm!E42*'SO4'!E42+mm!F42*'SO4'!F42+mm!G42*'SO4'!G42+mm!H42*'SO4'!H42+mm!I42*'SO4'!I42+mm!J42*'SO4'!J42+mm!K42*'SO4'!K42+mm!L42*'SO4'!L42+mm!M42*'SO4'!M42+mm!N42*'SO4'!N42)/mm!O42</f>
        <v>29.76379819816621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25.831794185887809</v>
      </c>
      <c r="D43" s="292">
        <v>15.645402911309318</v>
      </c>
      <c r="E43" s="292">
        <v>12.214007645918587</v>
      </c>
      <c r="F43" s="292">
        <v>19.02464347826087</v>
      </c>
      <c r="G43" s="292">
        <v>9.9243472838137468</v>
      </c>
      <c r="H43" s="292">
        <v>14.866781989736802</v>
      </c>
      <c r="I43" s="292">
        <v>24.604993582125026</v>
      </c>
      <c r="J43" s="292">
        <v>16.77289187245265</v>
      </c>
      <c r="K43" s="292">
        <v>24.599061818181816</v>
      </c>
      <c r="L43" s="292">
        <v>15.273061442765066</v>
      </c>
      <c r="M43" s="292">
        <v>41.169971228935474</v>
      </c>
      <c r="N43" s="293">
        <v>26.464335781842625</v>
      </c>
      <c r="O43" s="291">
        <f t="shared" si="4"/>
        <v>41.169971228935474</v>
      </c>
      <c r="P43" s="292">
        <f t="shared" si="5"/>
        <v>9.9243472838137468</v>
      </c>
      <c r="Q43" s="300">
        <f>(mm!C43*'SO4'!C43+mm!D43*'SO4'!D43+mm!E43*'SO4'!E43+mm!F43*'SO4'!F43+mm!G43*'SO4'!G43+mm!H43*'SO4'!H43+mm!I43*'SO4'!I43+mm!J43*'SO4'!J43+mm!K43*'SO4'!K43+mm!L43*'SO4'!L43+mm!M43*'SO4'!M43+mm!N43*'SO4'!N43)/mm!O43</f>
        <v>19.066845266804052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31.740971273222083</v>
      </c>
      <c r="D44" s="292">
        <v>19.465248652984741</v>
      </c>
      <c r="E44" s="292">
        <v>21.363684757294546</v>
      </c>
      <c r="F44" s="292">
        <v>13.870265082091548</v>
      </c>
      <c r="G44" s="292">
        <v>34.023226463728022</v>
      </c>
      <c r="H44" s="292">
        <v>25.5705264293745</v>
      </c>
      <c r="I44" s="292">
        <v>20.618340020879806</v>
      </c>
      <c r="J44" s="292">
        <v>16.493911448737396</v>
      </c>
      <c r="K44" s="292">
        <v>64.09105427188365</v>
      </c>
      <c r="L44" s="292">
        <v>21.315234058980991</v>
      </c>
      <c r="M44" s="292">
        <v>40.183218821569845</v>
      </c>
      <c r="N44" s="293">
        <v>45.908806995627735</v>
      </c>
      <c r="O44" s="291">
        <f t="shared" si="4"/>
        <v>64.09105427188365</v>
      </c>
      <c r="P44" s="292">
        <f t="shared" si="5"/>
        <v>13.870265082091548</v>
      </c>
      <c r="Q44" s="300">
        <f>(mm!C44*'SO4'!C44+mm!D44*'SO4'!D44+mm!E44*'SO4'!E44+mm!F44*'SO4'!F44+mm!G44*'SO4'!G44+mm!H44*'SO4'!H44+mm!I44*'SO4'!I44+mm!J44*'SO4'!J44+mm!K44*'SO4'!K44+mm!L44*'SO4'!L44+mm!M44*'SO4'!M44+mm!N44*'SO4'!N44)/mm!O44</f>
        <v>25.819171779671223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19.02</v>
      </c>
      <c r="D45" s="292">
        <v>12.76</v>
      </c>
      <c r="E45" s="292">
        <v>7.75</v>
      </c>
      <c r="F45" s="321">
        <v>15.89</v>
      </c>
      <c r="G45" s="292">
        <v>16.010000000000002</v>
      </c>
      <c r="H45" s="292">
        <v>10.75</v>
      </c>
      <c r="I45" s="292">
        <v>36.28</v>
      </c>
      <c r="J45" s="297">
        <v>5.62</v>
      </c>
      <c r="K45" s="292">
        <v>18.739999999999998</v>
      </c>
      <c r="L45" s="297">
        <v>9.99</v>
      </c>
      <c r="M45" s="292"/>
      <c r="N45" s="322">
        <v>41.43</v>
      </c>
      <c r="O45" s="291">
        <f t="shared" si="4"/>
        <v>41.43</v>
      </c>
      <c r="P45" s="292">
        <f t="shared" si="5"/>
        <v>5.62</v>
      </c>
      <c r="Q45" s="303">
        <f>(mm!C45*'SO4'!C45+mm!D45*'SO4'!D45+mm!E45*'SO4'!E45+mm!F45*'SO4'!F45+mm!G45*'SO4'!G45+mm!H45*'SO4'!H45+mm!I45*'SO4'!I45+mm!J45*'SO4'!J45+mm!K45*'SO4'!K45+mm!L45*'SO4'!L45+mm!M45*'SO4'!M45+mm!N45*'SO4'!N45)/mm!O45</f>
        <v>14.398475960009998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28.800692153107683</v>
      </c>
      <c r="D46" s="306">
        <v>21.138218967847106</v>
      </c>
      <c r="E46" s="306">
        <v>15.166953314858493</v>
      </c>
      <c r="F46" s="306">
        <v>15.414902759804679</v>
      </c>
      <c r="G46" s="306">
        <v>14.311437895531402</v>
      </c>
      <c r="H46" s="306">
        <v>17.424725871513942</v>
      </c>
      <c r="I46" s="306">
        <v>34.385527477134147</v>
      </c>
      <c r="J46" s="306">
        <v>12.205756329947329</v>
      </c>
      <c r="K46" s="306">
        <v>25.195673411716168</v>
      </c>
      <c r="L46" s="306">
        <v>35.461399909825872</v>
      </c>
      <c r="M46" s="306">
        <v>21.491165297001157</v>
      </c>
      <c r="N46" s="316">
        <v>51.870631479119432</v>
      </c>
      <c r="O46" s="305">
        <f t="shared" si="4"/>
        <v>51.870631479119432</v>
      </c>
      <c r="P46" s="306">
        <f t="shared" si="5"/>
        <v>12.205756329947329</v>
      </c>
      <c r="Q46" s="317">
        <f>(mm!C46*'SO4'!C46+mm!D46*'SO4'!D46+mm!E46*'SO4'!E46+mm!F46*'SO4'!F46+mm!G46*'SO4'!G46+mm!H46*'SO4'!H46+mm!I46*'SO4'!I46+mm!J46*'SO4'!J46+mm!K46*'SO4'!K46+mm!L46*'SO4'!L46+mm!M46*'SO4'!M46+mm!N46*'SO4'!N46)/mm!O46</f>
        <v>23.181349075361908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38.97</v>
      </c>
      <c r="D47" s="295">
        <v>38.86</v>
      </c>
      <c r="E47" s="295">
        <v>11.15</v>
      </c>
      <c r="F47" s="295">
        <v>13.85</v>
      </c>
      <c r="G47" s="295">
        <v>15.94</v>
      </c>
      <c r="H47" s="295">
        <v>18.079999999999998</v>
      </c>
      <c r="I47" s="295">
        <v>24.82</v>
      </c>
      <c r="J47" s="295">
        <v>9.8699999999999992</v>
      </c>
      <c r="K47" s="323">
        <v>60.92</v>
      </c>
      <c r="L47" s="324">
        <v>45.52</v>
      </c>
      <c r="M47" s="295">
        <v>43.05</v>
      </c>
      <c r="N47" s="319">
        <v>63.86</v>
      </c>
      <c r="O47" s="294">
        <f t="shared" si="4"/>
        <v>63.86</v>
      </c>
      <c r="P47" s="295">
        <f t="shared" si="5"/>
        <v>9.8699999999999992</v>
      </c>
      <c r="Q47" s="296">
        <f>(mm!C47*'SO4'!C47+mm!D47*'SO4'!D47+mm!E47*'SO4'!E47+mm!F47*'SO4'!F47+mm!G47*'SO4'!G47+mm!H47*'SO4'!H47+mm!I47*'SO4'!I47+mm!J47*'SO4'!J47+mm!K47*'SO4'!K47+mm!L47*'SO4'!L47+mm!M47*'SO4'!M47+mm!N47*'SO4'!N47)/mm!O47</f>
        <v>24.046048974189276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23.4</v>
      </c>
      <c r="D48" s="292">
        <v>28.7</v>
      </c>
      <c r="E48" s="292">
        <v>11.3</v>
      </c>
      <c r="F48" s="292">
        <v>9.6999999999999993</v>
      </c>
      <c r="G48" s="292">
        <v>12.5</v>
      </c>
      <c r="H48" s="292">
        <v>13.3</v>
      </c>
      <c r="I48" s="292">
        <v>25.2</v>
      </c>
      <c r="J48" s="292">
        <v>13.4</v>
      </c>
      <c r="K48" s="292">
        <v>58.5</v>
      </c>
      <c r="L48" s="292">
        <v>35.4</v>
      </c>
      <c r="M48" s="292">
        <v>45.6</v>
      </c>
      <c r="N48" s="293">
        <v>53.4</v>
      </c>
      <c r="O48" s="311">
        <f t="shared" si="4"/>
        <v>58.5</v>
      </c>
      <c r="P48" s="312">
        <f t="shared" si="5"/>
        <v>9.6999999999999993</v>
      </c>
      <c r="Q48" s="314">
        <f>(mm!C48*'SO4'!C48+mm!D48*'SO4'!D48+mm!E48*'SO4'!E48+mm!F48*'SO4'!F48+mm!G48*'SO4'!G48+mm!H48*'SO4'!H48+mm!I48*'SO4'!I48+mm!J48*'SO4'!J48+mm!K48*'SO4'!K48+mm!L48*'SO4'!L48+mm!M48*'SO4'!M48+mm!N48*'SO4'!N48)/mm!O48</f>
        <v>20.799957678924102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27.005793446867845</v>
      </c>
      <c r="D49" s="292">
        <v>12.883084373682259</v>
      </c>
      <c r="E49" s="292">
        <v>10.746899293306109</v>
      </c>
      <c r="F49" s="292">
        <v>13.974694685273914</v>
      </c>
      <c r="G49" s="292">
        <v>12.886686698197025</v>
      </c>
      <c r="H49" s="292">
        <v>17.579568352245921</v>
      </c>
      <c r="I49" s="292">
        <v>24.117102356532776</v>
      </c>
      <c r="J49" s="292">
        <v>9.1447313058493869</v>
      </c>
      <c r="K49" s="292">
        <v>50.000905037513391</v>
      </c>
      <c r="L49" s="292">
        <v>20.510823663959552</v>
      </c>
      <c r="M49" s="292">
        <v>40.760787812428184</v>
      </c>
      <c r="N49" s="293">
        <v>58.880093199648883</v>
      </c>
      <c r="O49" s="291">
        <f t="shared" si="4"/>
        <v>58.880093199648883</v>
      </c>
      <c r="P49" s="292">
        <f t="shared" si="5"/>
        <v>9.1447313058493869</v>
      </c>
      <c r="Q49" s="300">
        <f>(mm!C49*'SO4'!C49+mm!D49*'SO4'!D49+mm!E49*'SO4'!E49+mm!F49*'SO4'!F49+mm!G49*'SO4'!G49+mm!H49*'SO4'!H49+mm!I49*'SO4'!I49+mm!J49*'SO4'!J49+mm!K49*'SO4'!K49+mm!L49*'SO4'!L49+mm!M49*'SO4'!M49+mm!N49*'SO4'!N49)/mm!O49</f>
        <v>17.951076475045756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24.207199002251993</v>
      </c>
      <c r="D50" s="292">
        <v>21.435407430525323</v>
      </c>
      <c r="E50" s="292">
        <v>10.323953442821905</v>
      </c>
      <c r="F50" s="292">
        <v>11.925058730497598</v>
      </c>
      <c r="G50" s="292">
        <v>16.562127961898423</v>
      </c>
      <c r="H50" s="292">
        <v>23.290929699925272</v>
      </c>
      <c r="I50" s="292">
        <v>14.776664571794553</v>
      </c>
      <c r="J50" s="292">
        <v>12.860144322176485</v>
      </c>
      <c r="K50" s="292">
        <v>38.240284134301504</v>
      </c>
      <c r="L50" s="292">
        <v>34.392445964141714</v>
      </c>
      <c r="M50" s="292">
        <v>23.094667207741558</v>
      </c>
      <c r="N50" s="293">
        <v>51.120579559555395</v>
      </c>
      <c r="O50" s="291">
        <f t="shared" si="4"/>
        <v>51.120579559555395</v>
      </c>
      <c r="P50" s="292">
        <f t="shared" si="5"/>
        <v>10.323953442821905</v>
      </c>
      <c r="Q50" s="300">
        <f>(mm!C50*'SO4'!C50+mm!D50*'SO4'!D50+mm!E50*'SO4'!E50+mm!F50*'SO4'!F50+mm!G50*'SO4'!G50+mm!H50*'SO4'!H50+mm!I50*'SO4'!I50+mm!J50*'SO4'!J50+mm!K50*'SO4'!K50+mm!L50*'SO4'!L50+mm!M50*'SO4'!M50+mm!N50*'SO4'!N50)/mm!O50</f>
        <v>18.671894109553921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20.05</v>
      </c>
      <c r="D51" s="292">
        <v>17.47</v>
      </c>
      <c r="E51" s="292">
        <v>7.98</v>
      </c>
      <c r="F51" s="292">
        <v>9.2799999999999994</v>
      </c>
      <c r="G51" s="292">
        <v>10.75</v>
      </c>
      <c r="H51" s="292">
        <v>10.53</v>
      </c>
      <c r="I51" s="292">
        <v>22.08</v>
      </c>
      <c r="J51" s="292">
        <v>17.53</v>
      </c>
      <c r="K51" s="292">
        <v>30.82</v>
      </c>
      <c r="L51" s="292">
        <v>28.23</v>
      </c>
      <c r="M51" s="292">
        <v>29.76</v>
      </c>
      <c r="N51" s="293">
        <v>46.24</v>
      </c>
      <c r="O51" s="291">
        <f t="shared" si="4"/>
        <v>46.24</v>
      </c>
      <c r="P51" s="292">
        <f t="shared" si="5"/>
        <v>7.98</v>
      </c>
      <c r="Q51" s="300">
        <f>(mm!C51*'SO4'!C51+mm!D51*'SO4'!D51+mm!E51*'SO4'!E51+mm!F51*'SO4'!F51+mm!G51*'SO4'!G51+mm!H51*'SO4'!H51+mm!I51*'SO4'!I51+mm!J51*'SO4'!J51+mm!K51*'SO4'!K51+mm!L51*'SO4'!L51+mm!M51*'SO4'!M51+mm!N51*'SO4'!N51)/mm!O51</f>
        <v>17.629230705600133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54.8</v>
      </c>
      <c r="D52" s="292">
        <v>19</v>
      </c>
      <c r="E52" s="292">
        <v>15</v>
      </c>
      <c r="F52" s="292">
        <v>24</v>
      </c>
      <c r="G52" s="292">
        <v>28.9</v>
      </c>
      <c r="H52" s="292">
        <v>16.8</v>
      </c>
      <c r="I52" s="292">
        <v>28</v>
      </c>
      <c r="J52" s="292">
        <v>17.5</v>
      </c>
      <c r="K52" s="292">
        <v>36.700000000000003</v>
      </c>
      <c r="L52" s="292">
        <v>25.4</v>
      </c>
      <c r="M52" s="292">
        <v>31.7</v>
      </c>
      <c r="N52" s="293">
        <v>46.6</v>
      </c>
      <c r="O52" s="291">
        <f t="shared" si="4"/>
        <v>54.8</v>
      </c>
      <c r="P52" s="292">
        <f t="shared" si="5"/>
        <v>15</v>
      </c>
      <c r="Q52" s="300">
        <f>(mm!C52*'SO4'!C52+mm!D52*'SO4'!D52+mm!E52*'SO4'!E52+mm!F52*'SO4'!F52+mm!G52*'SO4'!G52+mm!H52*'SO4'!H52+mm!I52*'SO4'!I52+mm!J52*'SO4'!J52+mm!K52*'SO4'!K52+mm!L52*'SO4'!L52+mm!M52*'SO4'!M52+mm!N52*'SO4'!N52)/mm!O52</f>
        <v>25.954350246540475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22.3</v>
      </c>
      <c r="D53" s="292">
        <v>21.9</v>
      </c>
      <c r="E53" s="292">
        <v>11.8</v>
      </c>
      <c r="F53" s="292">
        <v>9.3000000000000007</v>
      </c>
      <c r="G53" s="325">
        <v>12.9</v>
      </c>
      <c r="H53" s="326">
        <v>13</v>
      </c>
      <c r="I53" s="292">
        <v>16.2</v>
      </c>
      <c r="J53" s="292">
        <v>15.3</v>
      </c>
      <c r="K53" s="292">
        <v>33</v>
      </c>
      <c r="L53" s="297">
        <v>17.2</v>
      </c>
      <c r="M53" s="292">
        <v>22.8</v>
      </c>
      <c r="N53" s="293">
        <v>34.200000000000003</v>
      </c>
      <c r="O53" s="291">
        <f t="shared" si="4"/>
        <v>34.200000000000003</v>
      </c>
      <c r="P53" s="292">
        <f t="shared" si="5"/>
        <v>9.3000000000000007</v>
      </c>
      <c r="Q53" s="300">
        <f>(mm!C53*'SO4'!C53+mm!D53*'SO4'!D53+mm!E53*'SO4'!E53+mm!F53*'SO4'!F53+mm!G53*'SO4'!G53+mm!H53*'SO4'!H53+mm!I53*'SO4'!I53+mm!J53*'SO4'!J53+mm!K53*'SO4'!K53+mm!L53*'SO4'!L53+mm!M53*'SO4'!M53+mm!N53*'SO4'!N53)/mm!O53</f>
        <v>16.278105345215526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16.7</v>
      </c>
      <c r="D54" s="292">
        <v>11.6</v>
      </c>
      <c r="E54" s="292">
        <v>8.1</v>
      </c>
      <c r="F54" s="292">
        <v>15.7</v>
      </c>
      <c r="G54" s="292">
        <v>9.5</v>
      </c>
      <c r="H54" s="292">
        <v>12.1</v>
      </c>
      <c r="I54" s="292">
        <v>31</v>
      </c>
      <c r="J54" s="292">
        <v>12.5</v>
      </c>
      <c r="K54" s="292">
        <v>27.1</v>
      </c>
      <c r="L54" s="292">
        <v>19.8</v>
      </c>
      <c r="M54" s="292">
        <v>34.799999999999997</v>
      </c>
      <c r="N54" s="293">
        <v>29.9</v>
      </c>
      <c r="O54" s="291">
        <f t="shared" si="4"/>
        <v>34.799999999999997</v>
      </c>
      <c r="P54" s="292">
        <f t="shared" si="5"/>
        <v>8.1</v>
      </c>
      <c r="Q54" s="300">
        <f>(mm!C54*'SO4'!C54+mm!D54*'SO4'!D54+mm!E54*'SO4'!E54+mm!F54*'SO4'!F54+mm!G54*'SO4'!G54+mm!H54*'SO4'!H54+mm!I54*'SO4'!I54+mm!J54*'SO4'!J54+mm!K54*'SO4'!K54+mm!L54*'SO4'!L54+mm!M54*'SO4'!M54+mm!N54*'SO4'!N54)/mm!O54</f>
        <v>15.18684164407385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16.488440544057955</v>
      </c>
      <c r="D55" s="292">
        <v>9.702680342329904</v>
      </c>
      <c r="E55" s="292">
        <v>11.995445407825382</v>
      </c>
      <c r="F55" s="292">
        <v>7.0147185697969654</v>
      </c>
      <c r="G55" s="292">
        <v>8.4515390246687208</v>
      </c>
      <c r="H55" s="292">
        <v>12.109239336408402</v>
      </c>
      <c r="I55" s="292">
        <v>21.3705719639511</v>
      </c>
      <c r="J55" s="292">
        <v>11.938344634821101</v>
      </c>
      <c r="K55" s="292">
        <v>24.446619258685242</v>
      </c>
      <c r="L55" s="292">
        <v>26.23460497445507</v>
      </c>
      <c r="M55" s="292">
        <v>27.938084471852974</v>
      </c>
      <c r="N55" s="293">
        <v>37.773551918178988</v>
      </c>
      <c r="O55" s="291">
        <f t="shared" si="4"/>
        <v>37.773551918178988</v>
      </c>
      <c r="P55" s="292">
        <f t="shared" si="5"/>
        <v>7.0147185697969654</v>
      </c>
      <c r="Q55" s="300">
        <f>(mm!C55*'SO4'!C55+mm!D55*'SO4'!D55+mm!E55*'SO4'!E55+mm!F55*'SO4'!F55+mm!G55*'SO4'!G55+mm!H55*'SO4'!H55+mm!I55*'SO4'!I55+mm!J55*'SO4'!J55+mm!K55*'SO4'!K55+mm!L55*'SO4'!L55+mm!M55*'SO4'!M55+mm!N55*'SO4'!N55)/mm!O55</f>
        <v>14.689623357350168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13.6</v>
      </c>
      <c r="D56" s="308">
        <v>13.9</v>
      </c>
      <c r="E56" s="308">
        <v>7.3</v>
      </c>
      <c r="F56" s="308">
        <v>9</v>
      </c>
      <c r="G56" s="308">
        <v>13.8</v>
      </c>
      <c r="H56" s="308">
        <v>23.7</v>
      </c>
      <c r="I56" s="308">
        <v>16.600000000000001</v>
      </c>
      <c r="J56" s="308">
        <v>9.3000000000000007</v>
      </c>
      <c r="K56" s="308">
        <v>6.2</v>
      </c>
      <c r="L56" s="308">
        <v>15.5</v>
      </c>
      <c r="M56" s="308">
        <v>44.8</v>
      </c>
      <c r="N56" s="309">
        <v>22.9</v>
      </c>
      <c r="O56" s="307">
        <f t="shared" si="4"/>
        <v>44.8</v>
      </c>
      <c r="P56" s="308">
        <f t="shared" si="5"/>
        <v>6.2</v>
      </c>
      <c r="Q56" s="310">
        <f>(mm!C56*'SO4'!C56+mm!D56*'SO4'!D56+mm!E56*'SO4'!E56+mm!F56*'SO4'!F56+mm!G56*'SO4'!G56+mm!H56*'SO4'!H56+mm!I56*'SO4'!I56+mm!J56*'SO4'!J56+mm!K56*'SO4'!K56+mm!L56*'SO4'!L56+mm!M56*'SO4'!M56+mm!N56*'SO4'!N56)/mm!O56</f>
        <v>13.745388023847752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23"/>
      <c r="B58" s="23" t="s">
        <v>215</v>
      </c>
      <c r="C58" s="327">
        <v>27.537312165979706</v>
      </c>
      <c r="D58" s="327">
        <v>25.071048767522107</v>
      </c>
      <c r="E58" s="327">
        <v>14.321928960227115</v>
      </c>
      <c r="F58" s="327">
        <v>15.094719103315764</v>
      </c>
      <c r="G58" s="327">
        <v>26.584302213811171</v>
      </c>
      <c r="H58" s="327">
        <v>18.348850499856464</v>
      </c>
      <c r="I58" s="327">
        <v>27.831872005273453</v>
      </c>
      <c r="J58" s="327">
        <v>23.507916163764666</v>
      </c>
      <c r="K58" s="327">
        <v>43.763521677575682</v>
      </c>
      <c r="L58" s="327">
        <v>26.034613384685748</v>
      </c>
      <c r="M58" s="327">
        <v>42.260099694130865</v>
      </c>
      <c r="N58" s="327">
        <v>41.49689248543217</v>
      </c>
      <c r="O58" s="327">
        <f t="shared" ref="O58:Q58" si="6">AVERAGE(O5:O56)</f>
        <v>60.434595197659881</v>
      </c>
      <c r="P58" s="327">
        <f t="shared" si="6"/>
        <v>9.8021539559571078</v>
      </c>
      <c r="Q58" s="327">
        <f t="shared" si="6"/>
        <v>23.320487537858202</v>
      </c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23"/>
      <c r="B59" s="23" t="s">
        <v>211</v>
      </c>
      <c r="C59" s="327">
        <v>54.8</v>
      </c>
      <c r="D59" s="327">
        <v>64.304649341882012</v>
      </c>
      <c r="E59" s="327">
        <v>34</v>
      </c>
      <c r="F59" s="327">
        <v>35.312836076412275</v>
      </c>
      <c r="G59" s="327">
        <v>232.38551558400999</v>
      </c>
      <c r="H59" s="327">
        <v>43.792462845010618</v>
      </c>
      <c r="I59" s="327">
        <v>69.400000000000006</v>
      </c>
      <c r="J59" s="327">
        <v>65.457263548734531</v>
      </c>
      <c r="K59" s="327">
        <v>131.68852800333124</v>
      </c>
      <c r="L59" s="327">
        <v>93.1</v>
      </c>
      <c r="M59" s="327">
        <v>115.7</v>
      </c>
      <c r="N59" s="327">
        <v>141.1</v>
      </c>
      <c r="O59" s="327">
        <f t="shared" ref="O59:Q59" si="7">MAX(O5:O56)</f>
        <v>232.38551558400999</v>
      </c>
      <c r="P59" s="327">
        <f t="shared" si="7"/>
        <v>21.8</v>
      </c>
      <c r="Q59" s="327">
        <f t="shared" si="7"/>
        <v>65.73587065340719</v>
      </c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23"/>
      <c r="B60" s="23" t="s">
        <v>212</v>
      </c>
      <c r="C60" s="327">
        <v>8.7814681284781635</v>
      </c>
      <c r="D60" s="327">
        <v>9.702680342329904</v>
      </c>
      <c r="E60" s="327">
        <v>3.9602585282534046</v>
      </c>
      <c r="F60" s="327">
        <v>3.83</v>
      </c>
      <c r="G60" s="327">
        <v>5.2458466043766094</v>
      </c>
      <c r="H60" s="327">
        <v>5.4997965535132867</v>
      </c>
      <c r="I60" s="327">
        <v>12.7</v>
      </c>
      <c r="J60" s="327">
        <v>5.62</v>
      </c>
      <c r="K60" s="327">
        <v>6.2</v>
      </c>
      <c r="L60" s="327">
        <v>5.4</v>
      </c>
      <c r="M60" s="327">
        <v>19.3</v>
      </c>
      <c r="N60" s="327">
        <v>19.8</v>
      </c>
      <c r="O60" s="327">
        <f t="shared" ref="O60:Q60" si="8">MIN(O5:O56)</f>
        <v>28.8</v>
      </c>
      <c r="P60" s="327">
        <f t="shared" si="8"/>
        <v>3.83</v>
      </c>
      <c r="Q60" s="327">
        <f t="shared" si="8"/>
        <v>13.484895786213858</v>
      </c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3" width="9" customWidth="1"/>
    <col min="24" max="26" width="8" customWidth="1"/>
  </cols>
  <sheetData>
    <row r="1" spans="1:26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9.5" customHeight="1">
      <c r="A2" s="199"/>
      <c r="B2" s="200" t="s">
        <v>235</v>
      </c>
      <c r="C2" s="199" t="s">
        <v>236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23" t="s">
        <v>195</v>
      </c>
      <c r="T2" s="101">
        <f>COUNT(C5:N56)</f>
        <v>589</v>
      </c>
      <c r="U2" s="199"/>
      <c r="V2" s="199"/>
      <c r="W2" s="199"/>
      <c r="X2" s="199"/>
      <c r="Y2" s="199"/>
      <c r="Z2" s="199"/>
    </row>
    <row r="3" spans="1:26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237</v>
      </c>
      <c r="P3" s="23"/>
      <c r="Q3" s="23"/>
      <c r="R3" s="23"/>
      <c r="S3" s="23" t="s">
        <v>224</v>
      </c>
      <c r="T3" s="31">
        <f>COUNTBLANK(C5:N56)-24</f>
        <v>11</v>
      </c>
      <c r="U3" s="23"/>
      <c r="V3" s="23"/>
      <c r="W3" s="23"/>
      <c r="X3" s="23"/>
      <c r="Y3" s="23"/>
      <c r="Z3" s="23"/>
    </row>
    <row r="4" spans="1:26" ht="19.5" customHeight="1">
      <c r="A4" s="102"/>
      <c r="B4" s="202" t="s">
        <v>1</v>
      </c>
      <c r="C4" s="203" t="s">
        <v>198</v>
      </c>
      <c r="D4" s="204" t="s">
        <v>199</v>
      </c>
      <c r="E4" s="204" t="s">
        <v>200</v>
      </c>
      <c r="F4" s="204" t="s">
        <v>201</v>
      </c>
      <c r="G4" s="204" t="s">
        <v>202</v>
      </c>
      <c r="H4" s="204" t="s">
        <v>203</v>
      </c>
      <c r="I4" s="204" t="s">
        <v>204</v>
      </c>
      <c r="J4" s="204" t="s">
        <v>205</v>
      </c>
      <c r="K4" s="204" t="s">
        <v>206</v>
      </c>
      <c r="L4" s="204" t="s">
        <v>207</v>
      </c>
      <c r="M4" s="204" t="s">
        <v>208</v>
      </c>
      <c r="N4" s="205" t="s">
        <v>209</v>
      </c>
      <c r="O4" s="260" t="s">
        <v>211</v>
      </c>
      <c r="P4" s="261" t="s">
        <v>212</v>
      </c>
      <c r="Q4" s="262" t="s">
        <v>213</v>
      </c>
      <c r="R4" s="23"/>
      <c r="S4" s="23"/>
      <c r="T4" s="23"/>
      <c r="U4" s="23"/>
      <c r="V4" s="23"/>
      <c r="W4" s="23"/>
      <c r="X4" s="23"/>
      <c r="Y4" s="23"/>
      <c r="Z4" s="23"/>
    </row>
    <row r="5" spans="1:26" ht="19.5" customHeight="1">
      <c r="A5" s="110">
        <v>1</v>
      </c>
      <c r="B5" s="214" t="s">
        <v>2</v>
      </c>
      <c r="C5" s="291">
        <v>12.877586265060739</v>
      </c>
      <c r="D5" s="292">
        <v>19.107304201199671</v>
      </c>
      <c r="E5" s="292">
        <v>29.534667106981281</v>
      </c>
      <c r="F5" s="292">
        <v>10.542400428182258</v>
      </c>
      <c r="G5" s="292">
        <v>15.268639485555106</v>
      </c>
      <c r="H5" s="292">
        <v>7.0384835086189668</v>
      </c>
      <c r="I5" s="292">
        <v>16.91592620940996</v>
      </c>
      <c r="J5" s="292">
        <v>10.815795707741676</v>
      </c>
      <c r="K5" s="292">
        <v>11.39338850436048</v>
      </c>
      <c r="L5" s="292">
        <v>12.573313067877944</v>
      </c>
      <c r="M5" s="292">
        <v>15.32396207528433</v>
      </c>
      <c r="N5" s="293">
        <v>14.628866609790578</v>
      </c>
      <c r="O5" s="294">
        <f t="shared" ref="O5:O16" si="0">MAX(C5:N5)</f>
        <v>29.534667106981281</v>
      </c>
      <c r="P5" s="295">
        <f t="shared" ref="P5:P16" si="1">MIN(C5:N5)</f>
        <v>7.0384835086189668</v>
      </c>
      <c r="Q5" s="294">
        <f>(mm!C5*'NO3'!C5+mm!D5*'NO3'!D5+mm!E5*'NO3'!E5+mm!F5*'NO3'!F5+mm!G5*'NO3'!G5+mm!H5*'NO3'!H5+mm!I5*'NO3'!I5+mm!J5*'NO3'!J5+mm!K5*'NO3'!K5+mm!L5*'NO3'!L5+mm!M5*'NO3'!M5+mm!N5*'NO3'!N5)/mm!O5</f>
        <v>12.642006160608638</v>
      </c>
      <c r="R5" s="23"/>
      <c r="S5" s="192" t="s">
        <v>225</v>
      </c>
      <c r="T5" s="193"/>
      <c r="U5" s="193"/>
      <c r="V5" s="193"/>
      <c r="W5" s="193"/>
      <c r="X5" s="23"/>
      <c r="Y5" s="23"/>
      <c r="Z5" s="23"/>
    </row>
    <row r="6" spans="1:26" ht="19.5" customHeight="1">
      <c r="A6" s="123">
        <v>2</v>
      </c>
      <c r="B6" s="214" t="s">
        <v>4</v>
      </c>
      <c r="C6" s="291">
        <v>8.7732857890920428</v>
      </c>
      <c r="D6" s="292">
        <v>15.042970968834583</v>
      </c>
      <c r="E6" s="292">
        <v>4.8718315499692206</v>
      </c>
      <c r="F6" s="297">
        <v>12.982511107281981</v>
      </c>
      <c r="G6" s="297">
        <v>6.6829800318794996</v>
      </c>
      <c r="H6" s="292">
        <v>2.2269900260168138</v>
      </c>
      <c r="I6" s="292">
        <v>12.625712969651392</v>
      </c>
      <c r="J6" s="292">
        <v>10.692403112119836</v>
      </c>
      <c r="K6" s="292">
        <v>13.596696616878482</v>
      </c>
      <c r="L6" s="292">
        <v>12.338566660796912</v>
      </c>
      <c r="M6" s="292">
        <v>17.125196993345281</v>
      </c>
      <c r="N6" s="293">
        <v>35.645887552286361</v>
      </c>
      <c r="O6" s="291">
        <f t="shared" si="0"/>
        <v>35.645887552286361</v>
      </c>
      <c r="P6" s="292">
        <f t="shared" si="1"/>
        <v>2.2269900260168138</v>
      </c>
      <c r="Q6" s="291">
        <f>(mm!C6*'NO3'!C6+mm!D6*'NO3'!D6+mm!E6*'NO3'!E6+mm!F6*'NO3'!F6+mm!G6*'NO3'!G6+mm!H6*'NO3'!H6+mm!I6*'NO3'!I6+mm!J6*'NO3'!J6+mm!K6*'NO3'!K6+mm!L6*'NO3'!L6+mm!M6*'NO3'!M6+mm!N6*'NO3'!N6)/mm!O6</f>
        <v>10.936119945898314</v>
      </c>
      <c r="R6" s="23"/>
      <c r="S6" s="195" t="s">
        <v>226</v>
      </c>
      <c r="T6" s="196"/>
      <c r="U6" s="196"/>
      <c r="V6" s="196"/>
      <c r="W6" s="196"/>
      <c r="X6" s="23"/>
      <c r="Y6" s="23"/>
      <c r="Z6" s="23"/>
    </row>
    <row r="7" spans="1:26" ht="19.5" customHeight="1">
      <c r="A7" s="123">
        <v>3</v>
      </c>
      <c r="B7" s="214" t="s">
        <v>6</v>
      </c>
      <c r="C7" s="291">
        <v>12.754958326902299</v>
      </c>
      <c r="D7" s="292">
        <v>17.653617949942031</v>
      </c>
      <c r="E7" s="292">
        <v>26.304347826086957</v>
      </c>
      <c r="F7" s="292">
        <v>9.0854035347917446</v>
      </c>
      <c r="G7" s="292">
        <v>7.7277801145371603</v>
      </c>
      <c r="H7" s="292">
        <v>7.8664906440133171</v>
      </c>
      <c r="I7" s="292">
        <v>22.455781762253611</v>
      </c>
      <c r="J7" s="292">
        <v>15.008004482510206</v>
      </c>
      <c r="K7" s="292">
        <v>14.720904490828591</v>
      </c>
      <c r="L7" s="292">
        <v>12.486974836492626</v>
      </c>
      <c r="M7" s="292">
        <v>28.469344157231362</v>
      </c>
      <c r="N7" s="293">
        <v>18.692992213570637</v>
      </c>
      <c r="O7" s="291">
        <f t="shared" si="0"/>
        <v>28.469344157231362</v>
      </c>
      <c r="P7" s="292">
        <f t="shared" si="1"/>
        <v>7.7277801145371603</v>
      </c>
      <c r="Q7" s="291">
        <f>(mm!C7*'NO3'!C7+mm!D7*'NO3'!D7+mm!E7*'NO3'!E7+mm!F7*'NO3'!F7+mm!G7*'NO3'!G7+mm!H7*'NO3'!H7+mm!I7*'NO3'!I7+mm!J7*'NO3'!J7+mm!K7*'NO3'!K7+mm!L7*'NO3'!L7+mm!M7*'NO3'!M7+mm!N7*'NO3'!N7)/mm!O7</f>
        <v>12.946183640426215</v>
      </c>
      <c r="R7" s="23"/>
      <c r="S7" s="197" t="s">
        <v>220</v>
      </c>
      <c r="T7" s="23"/>
      <c r="U7" s="23"/>
      <c r="V7" s="23"/>
      <c r="W7" s="23"/>
      <c r="X7" s="23"/>
      <c r="Y7" s="23"/>
      <c r="Z7" s="23"/>
    </row>
    <row r="8" spans="1:26" ht="19.5" customHeight="1">
      <c r="A8" s="123">
        <v>4</v>
      </c>
      <c r="B8" s="214" t="s">
        <v>7</v>
      </c>
      <c r="C8" s="302">
        <v>29.5</v>
      </c>
      <c r="D8" s="297">
        <v>17.899999999999999</v>
      </c>
      <c r="E8" s="297">
        <v>33.299999999999997</v>
      </c>
      <c r="F8" s="297">
        <v>8.6999999999999993</v>
      </c>
      <c r="G8" s="292">
        <v>15.1</v>
      </c>
      <c r="H8" s="292">
        <v>5.5</v>
      </c>
      <c r="I8" s="292">
        <v>16.600000000000001</v>
      </c>
      <c r="J8" s="292">
        <v>7.9</v>
      </c>
      <c r="K8" s="292">
        <v>25.5</v>
      </c>
      <c r="L8" s="297">
        <v>21.2</v>
      </c>
      <c r="M8" s="297">
        <v>31.9</v>
      </c>
      <c r="N8" s="293">
        <v>17.600000000000001</v>
      </c>
      <c r="O8" s="291">
        <f t="shared" si="0"/>
        <v>33.299999999999997</v>
      </c>
      <c r="P8" s="292">
        <f t="shared" si="1"/>
        <v>5.5</v>
      </c>
      <c r="Q8" s="302">
        <f>(mm!C8*'NO3'!C8+mm!D8*'NO3'!D8+mm!E8*'NO3'!E8+mm!F8*'NO3'!F8+mm!G8*'NO3'!G8+mm!H8*'NO3'!H8+mm!I8*'NO3'!I8+mm!J8*'NO3'!J8+mm!K8*'NO3'!K8+mm!L8*'NO3'!L8+mm!M8*'NO3'!M8+mm!N8*'NO3'!N8)/mm!O8</f>
        <v>13.333728060528749</v>
      </c>
      <c r="R8" s="23"/>
      <c r="S8" s="219" t="s">
        <v>227</v>
      </c>
      <c r="T8" s="23"/>
      <c r="U8" s="23"/>
      <c r="V8" s="23"/>
      <c r="W8" s="23"/>
      <c r="X8" s="23"/>
      <c r="Y8" s="23"/>
      <c r="Z8" s="23"/>
    </row>
    <row r="9" spans="1:26" ht="19.5" customHeight="1">
      <c r="A9" s="123">
        <v>5</v>
      </c>
      <c r="B9" s="214" t="s">
        <v>9</v>
      </c>
      <c r="C9" s="291"/>
      <c r="D9" s="292"/>
      <c r="E9" s="292">
        <v>49.1</v>
      </c>
      <c r="F9" s="292"/>
      <c r="G9" s="292">
        <v>22.1</v>
      </c>
      <c r="H9" s="292"/>
      <c r="I9" s="292"/>
      <c r="J9" s="292">
        <v>12.1</v>
      </c>
      <c r="K9" s="292"/>
      <c r="L9" s="292"/>
      <c r="M9" s="292">
        <v>37.9</v>
      </c>
      <c r="N9" s="293"/>
      <c r="O9" s="291">
        <f t="shared" si="0"/>
        <v>49.1</v>
      </c>
      <c r="P9" s="292">
        <f t="shared" si="1"/>
        <v>12.1</v>
      </c>
      <c r="Q9" s="302">
        <f>(mm!C9*'NO3'!C9+mm!D9*'NO3'!D9+mm!E9*'NO3'!E9+mm!F9*'NO3'!F9+mm!G9*'NO3'!G9+mm!H9*'NO3'!H9+mm!I9*'NO3'!I9+mm!J9*'NO3'!J9+mm!K9*'NO3'!K9+mm!L9*'NO3'!L9+mm!M9*'NO3'!M9+mm!N9*'NO3'!N9)/mm!O9</f>
        <v>29.175151515151512</v>
      </c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23">
        <v>6</v>
      </c>
      <c r="B10" s="214" t="s">
        <v>11</v>
      </c>
      <c r="C10" s="304">
        <v>13.826424240673749</v>
      </c>
      <c r="D10" s="292">
        <v>17.513890297522941</v>
      </c>
      <c r="E10" s="292">
        <v>11.949831106516918</v>
      </c>
      <c r="F10" s="292">
        <v>16.699323472970224</v>
      </c>
      <c r="G10" s="292">
        <v>24.54961867209423</v>
      </c>
      <c r="H10" s="292">
        <v>7.9351060510068541</v>
      </c>
      <c r="I10" s="292">
        <v>25.645938155077957</v>
      </c>
      <c r="J10" s="292">
        <v>21.019420595061188</v>
      </c>
      <c r="K10" s="292">
        <v>35.336103405126579</v>
      </c>
      <c r="L10" s="292">
        <v>19.895062696949495</v>
      </c>
      <c r="M10" s="292">
        <v>59.015430978874384</v>
      </c>
      <c r="N10" s="293">
        <v>26.449797133684243</v>
      </c>
      <c r="O10" s="291">
        <f t="shared" si="0"/>
        <v>59.015430978874384</v>
      </c>
      <c r="P10" s="292">
        <f t="shared" si="1"/>
        <v>7.9351060510068541</v>
      </c>
      <c r="Q10" s="291">
        <f>(mm!C10*'NO3'!C10+mm!D10*'NO3'!D10+mm!E10*'NO3'!E10+mm!F10*'NO3'!F10+mm!G10*'NO3'!G10+mm!H10*'NO3'!H10+mm!I10*'NO3'!I10+mm!J10*'NO3'!J10+mm!K10*'NO3'!K10+mm!L10*'NO3'!L10+mm!M10*'NO3'!M10+mm!N10*'NO3'!N10)/mm!O10</f>
        <v>17.932142295522176</v>
      </c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9.5" customHeight="1">
      <c r="A11" s="123">
        <v>7</v>
      </c>
      <c r="B11" s="214" t="s">
        <v>12</v>
      </c>
      <c r="C11" s="291">
        <v>20</v>
      </c>
      <c r="D11" s="292">
        <v>19.399999999999999</v>
      </c>
      <c r="E11" s="292">
        <v>34.1</v>
      </c>
      <c r="F11" s="292">
        <v>5.0999999999999996</v>
      </c>
      <c r="G11" s="292">
        <v>41.2</v>
      </c>
      <c r="H11" s="292">
        <v>16.2</v>
      </c>
      <c r="I11" s="292">
        <v>12.7</v>
      </c>
      <c r="J11" s="292">
        <v>16.8</v>
      </c>
      <c r="K11" s="292">
        <v>45.9</v>
      </c>
      <c r="L11" s="292">
        <v>11</v>
      </c>
      <c r="M11" s="292">
        <v>14</v>
      </c>
      <c r="N11" s="293">
        <v>33.9</v>
      </c>
      <c r="O11" s="291">
        <f t="shared" si="0"/>
        <v>45.9</v>
      </c>
      <c r="P11" s="292">
        <f t="shared" si="1"/>
        <v>5.0999999999999996</v>
      </c>
      <c r="Q11" s="291">
        <f>(mm!C11*'NO3'!C11+mm!D11*'NO3'!D11+mm!E11*'NO3'!E11+mm!F11*'NO3'!F11+mm!G11*'NO3'!G11+mm!H11*'NO3'!H11+mm!I11*'NO3'!I11+mm!J11*'NO3'!J11+mm!K11*'NO3'!K11+mm!L11*'NO3'!L11+mm!M11*'NO3'!M11+mm!N11*'NO3'!N11)/mm!O11</f>
        <v>16.00861752841951</v>
      </c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9.5" customHeight="1">
      <c r="A12" s="123">
        <v>8</v>
      </c>
      <c r="B12" s="221" t="s">
        <v>14</v>
      </c>
      <c r="C12" s="291">
        <v>51.332626453112084</v>
      </c>
      <c r="D12" s="292">
        <v>51.259274075876043</v>
      </c>
      <c r="E12" s="292">
        <v>24.950698188100063</v>
      </c>
      <c r="F12" s="292">
        <v>14.622577430723185</v>
      </c>
      <c r="G12" s="292">
        <v>48.450575994701332</v>
      </c>
      <c r="H12" s="292">
        <v>8.5273113614502378</v>
      </c>
      <c r="I12" s="292">
        <v>16.724416233773781</v>
      </c>
      <c r="J12" s="292">
        <v>16.705156576088466</v>
      </c>
      <c r="K12" s="292">
        <v>25.506793727152019</v>
      </c>
      <c r="L12" s="292">
        <v>16.151256731718441</v>
      </c>
      <c r="M12" s="292">
        <v>28.426169019869189</v>
      </c>
      <c r="N12" s="293">
        <v>49.866469931836164</v>
      </c>
      <c r="O12" s="305">
        <f t="shared" si="0"/>
        <v>51.332626453112084</v>
      </c>
      <c r="P12" s="306">
        <f t="shared" si="1"/>
        <v>8.5273113614502378</v>
      </c>
      <c r="Q12" s="291">
        <f>(mm!C13*'NO3'!C12+mm!D13*'NO3'!D12+mm!E13*'NO3'!E12+mm!F13*'NO3'!F12+mm!G13*'NO3'!G12+mm!H13*'NO3'!H12+mm!I13*'NO3'!I12+mm!J13*'NO3'!J12+mm!K13*'NO3'!K12+mm!L13*'NO3'!L12+mm!M13*'NO3'!M12+mm!N13*'NO3'!N12)/mm!O13</f>
        <v>23.838229164874271</v>
      </c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9.5" customHeight="1">
      <c r="A13" s="139">
        <v>9</v>
      </c>
      <c r="B13" s="225" t="s">
        <v>15</v>
      </c>
      <c r="C13" s="307">
        <v>58.252254543524487</v>
      </c>
      <c r="D13" s="308">
        <v>71.174206120049362</v>
      </c>
      <c r="E13" s="308">
        <v>22.604820704539296</v>
      </c>
      <c r="F13" s="308">
        <v>16.278801916341411</v>
      </c>
      <c r="G13" s="308">
        <v>56.281244960490248</v>
      </c>
      <c r="H13" s="308">
        <v>9.2096398945034785</v>
      </c>
      <c r="I13" s="308">
        <v>20.290968361052343</v>
      </c>
      <c r="J13" s="308">
        <v>20.13050230877796</v>
      </c>
      <c r="K13" s="308">
        <v>24.771357317912578</v>
      </c>
      <c r="L13" s="308">
        <v>12.056402807302151</v>
      </c>
      <c r="M13" s="308">
        <v>26.981714515904585</v>
      </c>
      <c r="N13" s="309">
        <v>43.758873727430007</v>
      </c>
      <c r="O13" s="307">
        <f t="shared" si="0"/>
        <v>71.174206120049362</v>
      </c>
      <c r="P13" s="308">
        <f t="shared" si="1"/>
        <v>9.2096398945034785</v>
      </c>
      <c r="Q13" s="307">
        <f>(mm!C13*'NO3'!C13+mm!D13*'NO3'!D13+mm!E13*'NO3'!E13+mm!F13*'NO3'!F13+mm!G13*'NO3'!G13+mm!H13*'NO3'!H13+mm!I13*'NO3'!I13+mm!J13*'NO3'!J13+mm!K13*'NO3'!K13+mm!L13*'NO3'!L13+mm!M13*'NO3'!M13+mm!N13*'NO3'!N13)/mm!O13</f>
        <v>24.60913948713679</v>
      </c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9.5" customHeight="1">
      <c r="A14" s="110">
        <v>10</v>
      </c>
      <c r="B14" s="230" t="s">
        <v>16</v>
      </c>
      <c r="C14" s="311">
        <v>32.26</v>
      </c>
      <c r="D14" s="312">
        <v>41.13</v>
      </c>
      <c r="E14" s="312">
        <v>39.51</v>
      </c>
      <c r="F14" s="312">
        <v>26.61</v>
      </c>
      <c r="G14" s="312">
        <v>47.9</v>
      </c>
      <c r="H14" s="312">
        <v>16.61</v>
      </c>
      <c r="I14" s="312">
        <v>14.51</v>
      </c>
      <c r="J14" s="312">
        <v>24.03</v>
      </c>
      <c r="K14" s="312">
        <v>104.35</v>
      </c>
      <c r="L14" s="312">
        <v>13.71</v>
      </c>
      <c r="M14" s="312">
        <v>72.569999999999993</v>
      </c>
      <c r="N14" s="313">
        <v>34.67</v>
      </c>
      <c r="O14" s="311">
        <f t="shared" si="0"/>
        <v>104.35</v>
      </c>
      <c r="P14" s="312">
        <f t="shared" si="1"/>
        <v>13.71</v>
      </c>
      <c r="Q14" s="311">
        <f>(mm!C14*'NO3'!C14+mm!D14*'NO3'!D14+mm!E14*'NO3'!E14+mm!F14*'NO3'!F14+mm!G14*'NO3'!G14+mm!H14*'NO3'!H14+mm!I14*'NO3'!I14+mm!J14*'NO3'!J14+mm!K14*'NO3'!K14+mm!L14*'NO3'!L14+mm!M14*'NO3'!M14+mm!N14*'NO3'!N14)/mm!O14</f>
        <v>29.613449549058764</v>
      </c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9.5" customHeight="1">
      <c r="A15" s="123">
        <v>11</v>
      </c>
      <c r="B15" s="214" t="s">
        <v>18</v>
      </c>
      <c r="C15" s="291">
        <v>31.446540880503147</v>
      </c>
      <c r="D15" s="292">
        <v>23.060796645702307</v>
      </c>
      <c r="E15" s="292">
        <v>24.995968392194808</v>
      </c>
      <c r="F15" s="292">
        <v>15.158845347524593</v>
      </c>
      <c r="G15" s="292">
        <v>72.568940493468801</v>
      </c>
      <c r="H15" s="292">
        <v>14.997581035316886</v>
      </c>
      <c r="I15" s="292">
        <v>11.772294791162716</v>
      </c>
      <c r="J15" s="292">
        <v>16.126431220770844</v>
      </c>
      <c r="K15" s="292">
        <v>66.924689566199007</v>
      </c>
      <c r="L15" s="292">
        <v>10.965973230124174</v>
      </c>
      <c r="M15" s="292"/>
      <c r="N15" s="293"/>
      <c r="O15" s="291">
        <f t="shared" si="0"/>
        <v>72.568940493468801</v>
      </c>
      <c r="P15" s="292">
        <f t="shared" si="1"/>
        <v>10.965973230124174</v>
      </c>
      <c r="Q15" s="291">
        <f>(mm!C15*'NO3'!C15+mm!D15*'NO3'!D15+mm!E15*'NO3'!E15+mm!F15*'NO3'!F15+mm!G15*'NO3'!G15+mm!H15*'NO3'!H15+mm!I15*'NO3'!I15+mm!J15*'NO3'!J15+mm!K15*'NO3'!K15+mm!L15*'NO3'!L15+mm!M15*'NO3'!M15+mm!N15*'NO3'!N15)/mm!O15</f>
        <v>22.696096260481362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9.5" customHeight="1">
      <c r="A16" s="123">
        <v>12</v>
      </c>
      <c r="B16" s="214" t="s">
        <v>20</v>
      </c>
      <c r="C16" s="315">
        <v>58.107929806043018</v>
      </c>
      <c r="D16" s="292">
        <v>69.155611730282757</v>
      </c>
      <c r="E16" s="292">
        <v>63.024516836273833</v>
      </c>
      <c r="F16" s="292">
        <v>43.975046853204837</v>
      </c>
      <c r="G16" s="292">
        <v>120.58003776153721</v>
      </c>
      <c r="H16" s="292">
        <v>14.167368465062388</v>
      </c>
      <c r="I16" s="292">
        <v>44.178910604343535</v>
      </c>
      <c r="J16" s="292">
        <v>42.735042735042732</v>
      </c>
      <c r="K16" s="292">
        <v>121.27076278019675</v>
      </c>
      <c r="L16" s="292">
        <v>16.610224157393969</v>
      </c>
      <c r="M16" s="292">
        <v>105.30559587163361</v>
      </c>
      <c r="N16" s="293">
        <v>62.248024512175455</v>
      </c>
      <c r="O16" s="291">
        <f t="shared" si="0"/>
        <v>121.27076278019675</v>
      </c>
      <c r="P16" s="292">
        <f t="shared" si="1"/>
        <v>14.167368465062388</v>
      </c>
      <c r="Q16" s="291">
        <f>(mm!C16*'NO3'!C16+mm!D16*'NO3'!D16+mm!E16*'NO3'!E16+mm!F16*'NO3'!F16+mm!G16*'NO3'!G16+mm!H16*'NO3'!H16+mm!I16*'NO3'!I16+mm!J16*'NO3'!J16+mm!K16*'NO3'!K16+mm!L16*'NO3'!L16+mm!M16*'NO3'!M16+mm!N16*'NO3'!N16)/mm!O16</f>
        <v>51.90500893742238</v>
      </c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9.5" customHeight="1">
      <c r="A17" s="123">
        <v>13</v>
      </c>
      <c r="B17" s="214" t="s">
        <v>21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3"/>
      <c r="O17" s="291"/>
      <c r="P17" s="292"/>
      <c r="Q17" s="291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9.5" customHeight="1">
      <c r="A18" s="123">
        <v>14</v>
      </c>
      <c r="B18" s="214" t="s">
        <v>22</v>
      </c>
      <c r="C18" s="291">
        <v>49.024350911143365</v>
      </c>
      <c r="D18" s="292">
        <v>49.669408159974196</v>
      </c>
      <c r="E18" s="292">
        <v>52.249637155297542</v>
      </c>
      <c r="F18" s="292">
        <v>33.220448314787937</v>
      </c>
      <c r="G18" s="292">
        <v>64.66698919529108</v>
      </c>
      <c r="H18" s="292">
        <v>17.255281406224803</v>
      </c>
      <c r="I18" s="292">
        <v>27.576197387518143</v>
      </c>
      <c r="J18" s="292">
        <v>26.447347202064179</v>
      </c>
      <c r="K18" s="292">
        <v>169.65005644250928</v>
      </c>
      <c r="L18" s="292">
        <v>14.836316723109178</v>
      </c>
      <c r="M18" s="292">
        <v>103.37042412514111</v>
      </c>
      <c r="N18" s="293">
        <v>66.763425253991286</v>
      </c>
      <c r="O18" s="291">
        <f t="shared" ref="O18:O39" si="2">MAX(C18:N18)</f>
        <v>169.65005644250928</v>
      </c>
      <c r="P18" s="292">
        <f t="shared" ref="P18:P39" si="3">MIN(C18:N18)</f>
        <v>14.836316723109178</v>
      </c>
      <c r="Q18" s="291">
        <f>(mm!C18*'NO3'!C18+mm!D18*'NO3'!D18+mm!E18*'NO3'!E18+mm!F18*'NO3'!F18+mm!G18*'NO3'!G18+mm!H18*'NO3'!H18+mm!I18*'NO3'!I18+mm!J18*'NO3'!J18+mm!K18*'NO3'!K18+mm!L18*'NO3'!L18+mm!M18*'NO3'!M18+mm!N18*'NO3'!N18)/mm!O18</f>
        <v>41.275299365414455</v>
      </c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9.5" customHeight="1">
      <c r="A19" s="123">
        <v>15</v>
      </c>
      <c r="B19" s="214" t="s">
        <v>23</v>
      </c>
      <c r="C19" s="291">
        <v>31.725905139766525</v>
      </c>
      <c r="D19" s="292">
        <v>71.561466522818506</v>
      </c>
      <c r="E19" s="292">
        <v>16.56581295350383</v>
      </c>
      <c r="F19" s="292">
        <v>9.469599589721291</v>
      </c>
      <c r="G19" s="292">
        <v>42.208947608990734</v>
      </c>
      <c r="H19" s="292">
        <v>12.695151118713355</v>
      </c>
      <c r="I19" s="292">
        <v>16.727090529953433</v>
      </c>
      <c r="J19" s="292">
        <v>25.274802081782401</v>
      </c>
      <c r="K19" s="292">
        <v>24.629691775983989</v>
      </c>
      <c r="L19" s="292">
        <v>11.243652930666926</v>
      </c>
      <c r="M19" s="292">
        <v>31.242072410417727</v>
      </c>
      <c r="N19" s="293">
        <v>14.953037189007798</v>
      </c>
      <c r="O19" s="291">
        <f t="shared" si="2"/>
        <v>71.561466522818506</v>
      </c>
      <c r="P19" s="292">
        <f t="shared" si="3"/>
        <v>9.469599589721291</v>
      </c>
      <c r="Q19" s="291">
        <f>(mm!C19*'NO3'!C19+mm!D19*'NO3'!D19+mm!E19*'NO3'!E19+mm!F19*'NO3'!F19+mm!G19*'NO3'!G19+mm!H19*'NO3'!H19+mm!I19*'NO3'!I19+mm!J19*'NO3'!J19+mm!K19*'NO3'!K19+mm!L19*'NO3'!L19+mm!M19*'NO3'!M19+mm!N19*'NO3'!N19)/mm!O19</f>
        <v>22.54491030441212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9.5" customHeight="1">
      <c r="A20" s="123">
        <v>16</v>
      </c>
      <c r="B20" s="214" t="s">
        <v>24</v>
      </c>
      <c r="C20" s="291">
        <v>25.597357234681606</v>
      </c>
      <c r="D20" s="292">
        <v>12.05004081291494</v>
      </c>
      <c r="E20" s="292">
        <v>8.018101401674862</v>
      </c>
      <c r="F20" s="292">
        <v>3.8248844139851785</v>
      </c>
      <c r="G20" s="292">
        <v>6.566603213628432</v>
      </c>
      <c r="H20" s="292">
        <v>7.6955462487756536</v>
      </c>
      <c r="I20" s="292">
        <v>8.5019341310236705</v>
      </c>
      <c r="J20" s="292">
        <v>13.178983848062167</v>
      </c>
      <c r="K20" s="292">
        <v>6.8891583665276377</v>
      </c>
      <c r="L20" s="292">
        <v>8.3406565545740641</v>
      </c>
      <c r="M20" s="292">
        <v>16.081980224155021</v>
      </c>
      <c r="N20" s="293">
        <v>22.533083282139145</v>
      </c>
      <c r="O20" s="291">
        <f t="shared" si="2"/>
        <v>25.597357234681606</v>
      </c>
      <c r="P20" s="292">
        <f t="shared" si="3"/>
        <v>3.8248844139851785</v>
      </c>
      <c r="Q20" s="291">
        <f>(mm!C20*'NO3'!C20+mm!D20*'NO3'!D20+mm!E20*'NO3'!E20+mm!F20*'NO3'!F20+mm!G20*'NO3'!G20+mm!H20*'NO3'!H20+mm!I20*'NO3'!I20+mm!J20*'NO3'!J20+mm!K20*'NO3'!K20+mm!L20*'NO3'!L20+mm!M20*'NO3'!M20+mm!N20*'NO3'!N20)/mm!O20</f>
        <v>10.528614215542461</v>
      </c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9.5" customHeight="1">
      <c r="A21" s="123">
        <v>17</v>
      </c>
      <c r="B21" s="214" t="s">
        <v>25</v>
      </c>
      <c r="C21" s="291">
        <v>28.3</v>
      </c>
      <c r="D21" s="292">
        <v>22.6</v>
      </c>
      <c r="E21" s="292">
        <v>10.4</v>
      </c>
      <c r="F21" s="292">
        <v>1.97</v>
      </c>
      <c r="G21" s="292">
        <v>10.6</v>
      </c>
      <c r="H21" s="292">
        <v>3.51</v>
      </c>
      <c r="I21" s="292">
        <v>8.1999999999999993</v>
      </c>
      <c r="J21" s="292">
        <v>22.1</v>
      </c>
      <c r="K21" s="292">
        <v>25.7</v>
      </c>
      <c r="L21" s="292">
        <v>8.0399999999999991</v>
      </c>
      <c r="M21" s="292">
        <v>38.9</v>
      </c>
      <c r="N21" s="293">
        <v>18.399999999999999</v>
      </c>
      <c r="O21" s="291">
        <f t="shared" si="2"/>
        <v>38.9</v>
      </c>
      <c r="P21" s="292">
        <f t="shared" si="3"/>
        <v>1.97</v>
      </c>
      <c r="Q21" s="291">
        <f>(mm!C21*'NO3'!C21+mm!D21*'NO3'!D21+mm!E21*'NO3'!E21+mm!F21*'NO3'!F21+mm!G21*'NO3'!G21+mm!H21*'NO3'!H21+mm!I21*'NO3'!I21+mm!J21*'NO3'!J21+mm!K21*'NO3'!K21+mm!L21*'NO3'!L21+mm!M21*'NO3'!M21+mm!N21*'NO3'!N21)/mm!O21</f>
        <v>12.05007404615692</v>
      </c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9.5" customHeight="1">
      <c r="A22" s="123">
        <v>18</v>
      </c>
      <c r="B22" s="214" t="s">
        <v>26</v>
      </c>
      <c r="C22" s="291">
        <v>34.427981995498875</v>
      </c>
      <c r="D22" s="292">
        <v>51.502137582588418</v>
      </c>
      <c r="E22" s="292">
        <v>38.982172013591637</v>
      </c>
      <c r="F22" s="292">
        <v>30.979738736336977</v>
      </c>
      <c r="G22" s="292">
        <v>45.537153700189755</v>
      </c>
      <c r="H22" s="292">
        <v>36.416632422436827</v>
      </c>
      <c r="I22" s="292">
        <v>13.915708121293688</v>
      </c>
      <c r="J22" s="292">
        <v>20.261333048493913</v>
      </c>
      <c r="K22" s="292">
        <v>47.444995470666811</v>
      </c>
      <c r="L22" s="292">
        <v>18.027426984966382</v>
      </c>
      <c r="M22" s="292">
        <v>68.289185483870966</v>
      </c>
      <c r="N22" s="293">
        <v>20.930967741935483</v>
      </c>
      <c r="O22" s="291">
        <f t="shared" si="2"/>
        <v>68.289185483870966</v>
      </c>
      <c r="P22" s="292">
        <f t="shared" si="3"/>
        <v>13.915708121293688</v>
      </c>
      <c r="Q22" s="291">
        <f>(mm!C22*'NO3'!C22+mm!D22*'NO3'!D22+mm!E22*'NO3'!E22+mm!F22*'NO3'!F22+mm!G22*'NO3'!G22+mm!H22*'NO3'!H22+mm!I22*'NO3'!I22+mm!J22*'NO3'!J22+mm!K22*'NO3'!K22+mm!L22*'NO3'!L22+mm!M22*'NO3'!M22+mm!N22*'NO3'!N22)/mm!O22</f>
        <v>32.207852226289134</v>
      </c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9.5" customHeight="1">
      <c r="A23" s="123">
        <v>19</v>
      </c>
      <c r="B23" s="214" t="s">
        <v>27</v>
      </c>
      <c r="C23" s="291">
        <v>18.690277259846333</v>
      </c>
      <c r="D23" s="292">
        <v>30.084018980936438</v>
      </c>
      <c r="E23" s="292">
        <v>15.945383115848754</v>
      </c>
      <c r="F23" s="292">
        <v>6.8697101160783438</v>
      </c>
      <c r="G23" s="292">
        <v>69.179698612781181</v>
      </c>
      <c r="H23" s="292">
        <v>6.4344629685872423</v>
      </c>
      <c r="I23" s="292">
        <v>19.45038134776313</v>
      </c>
      <c r="J23" s="292">
        <v>10.996880463998959</v>
      </c>
      <c r="K23" s="292">
        <v>29.004838889980508</v>
      </c>
      <c r="L23" s="292">
        <v>14.604741941726965</v>
      </c>
      <c r="M23" s="292">
        <v>66.896940632487343</v>
      </c>
      <c r="N23" s="293">
        <v>29.391769209478678</v>
      </c>
      <c r="O23" s="291">
        <f t="shared" si="2"/>
        <v>69.179698612781181</v>
      </c>
      <c r="P23" s="292">
        <f t="shared" si="3"/>
        <v>6.4344629685872423</v>
      </c>
      <c r="Q23" s="291">
        <f>(mm!C23*'NO3'!C23+mm!D23*'NO3'!D23+mm!E23*'NO3'!E23+mm!F23*'NO3'!F23+mm!G23*'NO3'!G23+mm!H23*'NO3'!H23+mm!I23*'NO3'!I23+mm!J23*'NO3'!J23+mm!K23*'NO3'!K23+mm!L23*'NO3'!L23+mm!M23*'NO3'!M23+mm!N23*'NO3'!N23)/mm!O23</f>
        <v>15.273217113606304</v>
      </c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9.5" customHeight="1">
      <c r="A24" s="123">
        <v>20</v>
      </c>
      <c r="B24" s="214" t="s">
        <v>29</v>
      </c>
      <c r="C24" s="291">
        <v>37.200000000000003</v>
      </c>
      <c r="D24" s="292">
        <v>43.3</v>
      </c>
      <c r="E24" s="292">
        <v>30.4</v>
      </c>
      <c r="F24" s="292">
        <v>7.2</v>
      </c>
      <c r="G24" s="292">
        <v>38.4</v>
      </c>
      <c r="H24" s="292">
        <v>7.8</v>
      </c>
      <c r="I24" s="292">
        <v>21.3</v>
      </c>
      <c r="J24" s="292">
        <v>16.8</v>
      </c>
      <c r="K24" s="292">
        <v>44.7</v>
      </c>
      <c r="L24" s="292">
        <v>11.7</v>
      </c>
      <c r="M24" s="292">
        <v>61.6</v>
      </c>
      <c r="N24" s="293">
        <v>30.6</v>
      </c>
      <c r="O24" s="291">
        <f t="shared" si="2"/>
        <v>61.6</v>
      </c>
      <c r="P24" s="292">
        <f t="shared" si="3"/>
        <v>7.2</v>
      </c>
      <c r="Q24" s="291">
        <f>(mm!C24*'NO3'!C24+mm!D24*'NO3'!D24+mm!E24*'NO3'!E24+mm!F24*'NO3'!F24+mm!G24*'NO3'!G24+mm!H24*'NO3'!H24+mm!I24*'NO3'!I24+mm!J24*'NO3'!J24+mm!K24*'NO3'!K24+mm!L24*'NO3'!L24+mm!M24*'NO3'!M24+mm!N24*'NO3'!N24)/mm!O24</f>
        <v>21.460189573459715</v>
      </c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9.5" customHeight="1">
      <c r="A25" s="139">
        <v>21</v>
      </c>
      <c r="B25" s="221" t="s">
        <v>30</v>
      </c>
      <c r="C25" s="305">
        <v>22.355768171258951</v>
      </c>
      <c r="D25" s="292">
        <v>31.714486279975972</v>
      </c>
      <c r="E25" s="306">
        <v>15.907404567227431</v>
      </c>
      <c r="F25" s="306">
        <v>14.993622349998743</v>
      </c>
      <c r="G25" s="306">
        <v>55.27089512400066</v>
      </c>
      <c r="H25" s="306">
        <v>10.622931415892582</v>
      </c>
      <c r="I25" s="306">
        <v>13.41358051331741</v>
      </c>
      <c r="J25" s="306">
        <v>7.8693936354103675</v>
      </c>
      <c r="K25" s="306">
        <v>31.172592146283474</v>
      </c>
      <c r="L25" s="306">
        <v>12.257382632244111</v>
      </c>
      <c r="M25" s="306">
        <v>27.566677801617701</v>
      </c>
      <c r="N25" s="316">
        <v>39.506149545359598</v>
      </c>
      <c r="O25" s="305">
        <f t="shared" si="2"/>
        <v>55.27089512400066</v>
      </c>
      <c r="P25" s="306">
        <f t="shared" si="3"/>
        <v>7.8693936354103675</v>
      </c>
      <c r="Q25" s="305">
        <f>(mm!C25*'NO3'!C25+mm!D25*'NO3'!D25+mm!E25*'NO3'!E25+mm!F25*'NO3'!F25+mm!G25*'NO3'!G25+mm!H25*'NO3'!H25+mm!I25*'NO3'!I25+mm!J25*'NO3'!J25+mm!K25*'NO3'!K25+mm!L25*'NO3'!L25+mm!M25*'NO3'!M25+mm!N25*'NO3'!N25)/mm!O25</f>
        <v>18.307877883527301</v>
      </c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9.5" customHeight="1">
      <c r="A26" s="169">
        <v>22</v>
      </c>
      <c r="B26" s="238" t="s">
        <v>32</v>
      </c>
      <c r="C26" s="318">
        <v>46.4</v>
      </c>
      <c r="D26" s="295">
        <v>59.1</v>
      </c>
      <c r="E26" s="295">
        <v>18.899999999999999</v>
      </c>
      <c r="F26" s="295">
        <v>36.700000000000003</v>
      </c>
      <c r="G26" s="295">
        <v>36.200000000000003</v>
      </c>
      <c r="H26" s="295">
        <v>7.6</v>
      </c>
      <c r="I26" s="295">
        <v>16.399999999999999</v>
      </c>
      <c r="J26" s="295">
        <v>15.3</v>
      </c>
      <c r="K26" s="295">
        <v>24.9</v>
      </c>
      <c r="L26" s="295">
        <v>16.899999999999999</v>
      </c>
      <c r="M26" s="295">
        <v>34.5</v>
      </c>
      <c r="N26" s="319">
        <v>32.5</v>
      </c>
      <c r="O26" s="294">
        <f t="shared" si="2"/>
        <v>59.1</v>
      </c>
      <c r="P26" s="295">
        <f t="shared" si="3"/>
        <v>7.6</v>
      </c>
      <c r="Q26" s="294">
        <f>(mm!C26*'NO3'!C26+mm!D26*'NO3'!D26+mm!E26*'NO3'!E26+mm!F26*'NO3'!F26+mm!G26*'NO3'!G26+mm!H26*'NO3'!H26+mm!I26*'NO3'!I26+mm!J26*'NO3'!J26+mm!K26*'NO3'!K26+mm!L26*'NO3'!L26+mm!M26*'NO3'!M26+mm!N26*'NO3'!N26)/mm!O26</f>
        <v>21.740652773521294</v>
      </c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9.5" customHeight="1">
      <c r="A27" s="123">
        <v>23</v>
      </c>
      <c r="B27" s="214" t="s">
        <v>34</v>
      </c>
      <c r="C27" s="291">
        <v>31.672124484863062</v>
      </c>
      <c r="D27" s="292">
        <v>52.064007539418242</v>
      </c>
      <c r="E27" s="292">
        <v>14.673555476743998</v>
      </c>
      <c r="F27" s="292">
        <v>25.840504489640736</v>
      </c>
      <c r="G27" s="292">
        <v>22.093210772456057</v>
      </c>
      <c r="H27" s="292">
        <v>8.3112570977516373</v>
      </c>
      <c r="I27" s="292">
        <v>14.626929376124041</v>
      </c>
      <c r="J27" s="292">
        <v>13.17025729765629</v>
      </c>
      <c r="K27" s="292">
        <v>26.42348731566933</v>
      </c>
      <c r="L27" s="292">
        <v>17.693485042701457</v>
      </c>
      <c r="M27" s="292">
        <v>36.440520024295871</v>
      </c>
      <c r="N27" s="293">
        <v>41.940065106437672</v>
      </c>
      <c r="O27" s="291">
        <f t="shared" si="2"/>
        <v>52.064007539418242</v>
      </c>
      <c r="P27" s="292">
        <f t="shared" si="3"/>
        <v>8.3112570977516373</v>
      </c>
      <c r="Q27" s="291">
        <f>(mm!C27*'NO3'!C27+mm!D27*'NO3'!D27+mm!E27*'NO3'!E27+mm!F27*'NO3'!F27+mm!G27*'NO3'!G27+mm!H27*'NO3'!H27+mm!I27*'NO3'!I27+mm!J27*'NO3'!J27+mm!K27*'NO3'!K27+mm!L27*'NO3'!L27+mm!M27*'NO3'!M27+mm!N27*'NO3'!N27)/mm!O27</f>
        <v>20.884528030550122</v>
      </c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9.5" customHeight="1">
      <c r="A28" s="123">
        <v>24</v>
      </c>
      <c r="B28" s="214" t="s">
        <v>35</v>
      </c>
      <c r="C28" s="291">
        <v>28.595107380997458</v>
      </c>
      <c r="D28" s="292">
        <v>52.650431755163645</v>
      </c>
      <c r="E28" s="292">
        <v>13.322630796181574</v>
      </c>
      <c r="F28" s="292">
        <v>30.482512916659115</v>
      </c>
      <c r="G28" s="292">
        <v>59.844102316343957</v>
      </c>
      <c r="H28" s="292">
        <v>7.2375223996378812</v>
      </c>
      <c r="I28" s="292">
        <v>14.06036508904007</v>
      </c>
      <c r="J28" s="292">
        <v>13.696338671926913</v>
      </c>
      <c r="K28" s="292">
        <v>24.630661102062859</v>
      </c>
      <c r="L28" s="292">
        <v>13.933801897878086</v>
      </c>
      <c r="M28" s="292">
        <v>39.388808256732794</v>
      </c>
      <c r="N28" s="293">
        <v>33.40696800733329</v>
      </c>
      <c r="O28" s="291">
        <f t="shared" si="2"/>
        <v>59.844102316343957</v>
      </c>
      <c r="P28" s="292">
        <f t="shared" si="3"/>
        <v>7.2375223996378812</v>
      </c>
      <c r="Q28" s="291">
        <f>(mm!C28*'NO3'!C28+mm!D28*'NO3'!D28+mm!E28*'NO3'!E28+mm!F28*'NO3'!F28+mm!G28*'NO3'!G28+mm!H28*'NO3'!H28+mm!I28*'NO3'!I28+mm!J28*'NO3'!J28+mm!K28*'NO3'!K28+mm!L28*'NO3'!L28+mm!M28*'NO3'!M28+mm!N28*'NO3'!N28)/mm!O28</f>
        <v>19.89713366522167</v>
      </c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9.5" customHeight="1">
      <c r="A29" s="123">
        <v>25</v>
      </c>
      <c r="B29" s="214" t="s">
        <v>36</v>
      </c>
      <c r="C29" s="291">
        <v>26.8</v>
      </c>
      <c r="D29" s="292">
        <v>45.8</v>
      </c>
      <c r="E29" s="292">
        <v>17.2</v>
      </c>
      <c r="F29" s="292">
        <v>11.4</v>
      </c>
      <c r="G29" s="292">
        <v>23.5</v>
      </c>
      <c r="H29" s="292">
        <v>7.8</v>
      </c>
      <c r="I29" s="292">
        <v>17.899999999999999</v>
      </c>
      <c r="J29" s="292">
        <v>18.399999999999999</v>
      </c>
      <c r="K29" s="292">
        <v>32.4</v>
      </c>
      <c r="L29" s="292">
        <v>18.7</v>
      </c>
      <c r="M29" s="292">
        <v>47.5</v>
      </c>
      <c r="N29" s="293">
        <v>49.6</v>
      </c>
      <c r="O29" s="291">
        <f t="shared" si="2"/>
        <v>49.6</v>
      </c>
      <c r="P29" s="292">
        <f t="shared" si="3"/>
        <v>7.8</v>
      </c>
      <c r="Q29" s="291">
        <f>(mm!C29*'NO3'!C29+mm!D29*'NO3'!D29+mm!E29*'NO3'!E29+mm!F29*'NO3'!F29+mm!G29*'NO3'!G29+mm!H29*'NO3'!H29+mm!I29*'NO3'!I29+mm!J29*'NO3'!J29+mm!K29*'NO3'!K29+mm!L29*'NO3'!L29+mm!M29*'NO3'!M29+mm!N29*'NO3'!N29)/mm!O29</f>
        <v>23.234338917439761</v>
      </c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9.5" customHeight="1">
      <c r="A30" s="123">
        <v>26</v>
      </c>
      <c r="B30" s="214" t="s">
        <v>37</v>
      </c>
      <c r="C30" s="291">
        <v>23.6</v>
      </c>
      <c r="D30" s="292">
        <v>33.700000000000003</v>
      </c>
      <c r="E30" s="292">
        <v>33</v>
      </c>
      <c r="F30" s="292">
        <v>28.7</v>
      </c>
      <c r="G30" s="292">
        <v>52.8</v>
      </c>
      <c r="H30" s="292">
        <v>8.4</v>
      </c>
      <c r="I30" s="292">
        <v>17.899999999999999</v>
      </c>
      <c r="J30" s="292">
        <v>16.8</v>
      </c>
      <c r="K30" s="292">
        <v>36.6</v>
      </c>
      <c r="L30" s="292">
        <v>11</v>
      </c>
      <c r="M30" s="292">
        <v>42.4</v>
      </c>
      <c r="N30" s="293">
        <v>29.4</v>
      </c>
      <c r="O30" s="291">
        <f t="shared" si="2"/>
        <v>52.8</v>
      </c>
      <c r="P30" s="292">
        <f t="shared" si="3"/>
        <v>8.4</v>
      </c>
      <c r="Q30" s="291">
        <f>(mm!C30*'NO3'!C30+mm!D30*'NO3'!D30+mm!E30*'NO3'!E30+mm!F30*'NO3'!F30+mm!G30*'NO3'!G30+mm!H30*'NO3'!H30+mm!I30*'NO3'!I30+mm!J30*'NO3'!J30+mm!K30*'NO3'!K30+mm!L30*'NO3'!L30+mm!M30*'NO3'!M30+mm!N30*'NO3'!N30)/mm!O30</f>
        <v>23.670591901749841</v>
      </c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9.5" customHeight="1">
      <c r="A31" s="123">
        <v>27</v>
      </c>
      <c r="B31" s="214" t="s">
        <v>39</v>
      </c>
      <c r="C31" s="291">
        <v>20.11606079277059</v>
      </c>
      <c r="D31" s="292">
        <v>22.183195364238408</v>
      </c>
      <c r="E31" s="292">
        <v>24.695357107576807</v>
      </c>
      <c r="F31" s="292">
        <v>13.748387096774191</v>
      </c>
      <c r="G31" s="292">
        <v>47.425167785234905</v>
      </c>
      <c r="H31" s="292">
        <v>5.2093972295020592</v>
      </c>
      <c r="I31" s="292">
        <v>13.775716064757161</v>
      </c>
      <c r="J31" s="292">
        <v>9.1555691983862495</v>
      </c>
      <c r="K31" s="292">
        <v>30.29225352112676</v>
      </c>
      <c r="L31" s="292">
        <v>11.268073394495413</v>
      </c>
      <c r="M31" s="292">
        <v>38.079314159292032</v>
      </c>
      <c r="N31" s="293">
        <v>24.300725689404935</v>
      </c>
      <c r="O31" s="291">
        <f t="shared" si="2"/>
        <v>47.425167785234905</v>
      </c>
      <c r="P31" s="292">
        <f t="shared" si="3"/>
        <v>5.2093972295020592</v>
      </c>
      <c r="Q31" s="291">
        <f>(mm!C31*'NO3'!C31+mm!D31*'NO3'!D31+mm!E31*'NO3'!E31+mm!F31*'NO3'!F31+mm!G31*'NO3'!G31+mm!H31*'NO3'!H31+mm!I31*'NO3'!I31+mm!J31*'NO3'!J31+mm!K31*'NO3'!K31+mm!L31*'NO3'!L31+mm!M31*'NO3'!M31+mm!N31*'NO3'!N31)/mm!O31</f>
        <v>16.90031287703113</v>
      </c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5" customHeight="1">
      <c r="A32" s="123">
        <v>28</v>
      </c>
      <c r="B32" s="214" t="s">
        <v>40</v>
      </c>
      <c r="C32" s="291">
        <v>27.83</v>
      </c>
      <c r="D32" s="292">
        <v>33.75</v>
      </c>
      <c r="E32" s="292">
        <v>19.03</v>
      </c>
      <c r="F32" s="292">
        <v>18.84</v>
      </c>
      <c r="G32" s="292">
        <v>36.369999999999997</v>
      </c>
      <c r="H32" s="292">
        <v>5.15</v>
      </c>
      <c r="I32" s="292">
        <v>32.520000000000003</v>
      </c>
      <c r="J32" s="292">
        <v>37.880000000000003</v>
      </c>
      <c r="K32" s="292">
        <v>39.64</v>
      </c>
      <c r="L32" s="292">
        <v>15.32</v>
      </c>
      <c r="M32" s="292">
        <v>45.97</v>
      </c>
      <c r="N32" s="293">
        <v>41.34</v>
      </c>
      <c r="O32" s="291">
        <f t="shared" si="2"/>
        <v>45.97</v>
      </c>
      <c r="P32" s="292">
        <f t="shared" si="3"/>
        <v>5.15</v>
      </c>
      <c r="Q32" s="291">
        <f>(mm!C32*'NO3'!C32+mm!D32*'NO3'!D32+mm!E32*'NO3'!E32+mm!F32*'NO3'!F32+mm!G32*'NO3'!G32+mm!H32*'NO3'!H32+mm!I32*'NO3'!I32+mm!J32*'NO3'!J32+mm!K32*'NO3'!K32+mm!L32*'NO3'!L32+mm!M32*'NO3'!M32+mm!N32*'NO3'!N32)/mm!O32</f>
        <v>19.363278722621317</v>
      </c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9.5" customHeight="1">
      <c r="A33" s="123">
        <v>29</v>
      </c>
      <c r="B33" s="214" t="s">
        <v>41</v>
      </c>
      <c r="C33" s="291">
        <v>22.93805215064322</v>
      </c>
      <c r="D33" s="292">
        <v>30.061501759614966</v>
      </c>
      <c r="E33" s="292">
        <v>29.638446793309221</v>
      </c>
      <c r="F33" s="292">
        <v>49.556045367206401</v>
      </c>
      <c r="G33" s="292">
        <v>73.536526366715051</v>
      </c>
      <c r="H33" s="292">
        <v>4.4265367243994023</v>
      </c>
      <c r="I33" s="292">
        <v>16.404141971818362</v>
      </c>
      <c r="J33" s="292">
        <v>13.467361895034848</v>
      </c>
      <c r="K33" s="292">
        <v>38.673140927698014</v>
      </c>
      <c r="L33" s="292">
        <v>11.29551334637471</v>
      </c>
      <c r="M33" s="292">
        <v>39.663560832057541</v>
      </c>
      <c r="N33" s="293">
        <v>34.19732738568684</v>
      </c>
      <c r="O33" s="291">
        <f t="shared" si="2"/>
        <v>73.536526366715051</v>
      </c>
      <c r="P33" s="292">
        <f t="shared" si="3"/>
        <v>4.4265367243994023</v>
      </c>
      <c r="Q33" s="291">
        <f>(mm!C33*'NO3'!C33+mm!D33*'NO3'!D33+mm!E33*'NO3'!E33+mm!F33*'NO3'!F33+mm!G33*'NO3'!G33+mm!H33*'NO3'!H33+mm!I33*'NO3'!I33+mm!J33*'NO3'!J33+mm!K33*'NO3'!K33+mm!L33*'NO3'!L33+mm!M33*'NO3'!M33+mm!N33*'NO3'!N33)/mm!O33</f>
        <v>16.177808779322998</v>
      </c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9.5" customHeight="1">
      <c r="A34" s="123">
        <v>30</v>
      </c>
      <c r="B34" s="214" t="s">
        <v>43</v>
      </c>
      <c r="C34" s="291">
        <v>49.29</v>
      </c>
      <c r="D34" s="292">
        <v>34.69</v>
      </c>
      <c r="E34" s="292">
        <v>22.39</v>
      </c>
      <c r="F34" s="292">
        <v>19.829999999999998</v>
      </c>
      <c r="G34" s="292">
        <v>90.81</v>
      </c>
      <c r="H34" s="292">
        <v>6.85</v>
      </c>
      <c r="I34" s="292">
        <v>18.68</v>
      </c>
      <c r="J34" s="292">
        <v>10.33</v>
      </c>
      <c r="K34" s="292">
        <v>36.590000000000003</v>
      </c>
      <c r="L34" s="292">
        <v>19.89</v>
      </c>
      <c r="M34" s="292">
        <v>43.15</v>
      </c>
      <c r="N34" s="293">
        <v>33.35</v>
      </c>
      <c r="O34" s="291">
        <f t="shared" si="2"/>
        <v>90.81</v>
      </c>
      <c r="P34" s="292">
        <f t="shared" si="3"/>
        <v>6.85</v>
      </c>
      <c r="Q34" s="291">
        <f>(mm!C34*'NO3'!C34+mm!D34*'NO3'!D34+mm!E34*'NO3'!E34+mm!F34*'NO3'!F34+mm!G34*'NO3'!G34+mm!H34*'NO3'!H34+mm!I34*'NO3'!I34+mm!J34*'NO3'!J34+mm!K34*'NO3'!K34+mm!L34*'NO3'!L34+mm!M34*'NO3'!M34+mm!N34*'NO3'!N34)/mm!O34</f>
        <v>22.033503593881587</v>
      </c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9.5" customHeight="1">
      <c r="A35" s="123">
        <v>31</v>
      </c>
      <c r="B35" s="214" t="s">
        <v>44</v>
      </c>
      <c r="C35" s="291">
        <v>29.7</v>
      </c>
      <c r="D35" s="292">
        <v>32.1</v>
      </c>
      <c r="E35" s="292">
        <v>17</v>
      </c>
      <c r="F35" s="292">
        <v>15.8</v>
      </c>
      <c r="G35" s="292">
        <v>20.2</v>
      </c>
      <c r="H35" s="292">
        <v>14.3</v>
      </c>
      <c r="I35" s="292">
        <v>24.2</v>
      </c>
      <c r="J35" s="292">
        <v>16.3</v>
      </c>
      <c r="K35" s="292">
        <v>29.6</v>
      </c>
      <c r="L35" s="292">
        <v>19.899999999999999</v>
      </c>
      <c r="M35" s="292">
        <v>28.3</v>
      </c>
      <c r="N35" s="293">
        <v>19.7</v>
      </c>
      <c r="O35" s="291">
        <f t="shared" si="2"/>
        <v>32.1</v>
      </c>
      <c r="P35" s="292">
        <f t="shared" si="3"/>
        <v>14.3</v>
      </c>
      <c r="Q35" s="291">
        <f>(mm!C35*'NO3'!C35+mm!D35*'NO3'!D35+mm!E35*'NO3'!E35+mm!F35*'NO3'!F35+mm!G35*'NO3'!G35+mm!H35*'NO3'!H35+mm!I35*'NO3'!I35+mm!J35*'NO3'!J35+mm!K35*'NO3'!K35+mm!L35*'NO3'!L35+mm!M35*'NO3'!M35+mm!N35*'NO3'!N35)/mm!O35</f>
        <v>22.438690216312761</v>
      </c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9.5" customHeight="1">
      <c r="A36" s="123">
        <v>32</v>
      </c>
      <c r="B36" s="214" t="s">
        <v>45</v>
      </c>
      <c r="C36" s="292">
        <v>29.023403846153847</v>
      </c>
      <c r="D36" s="292">
        <v>48.913623426382046</v>
      </c>
      <c r="E36" s="292">
        <v>22.098180619644037</v>
      </c>
      <c r="F36" s="292">
        <v>26.482508316699938</v>
      </c>
      <c r="G36" s="292">
        <v>87.07</v>
      </c>
      <c r="H36" s="292">
        <v>7.6546047794117644</v>
      </c>
      <c r="I36" s="292">
        <v>15.877295715289158</v>
      </c>
      <c r="J36" s="292">
        <v>5.1094489294489289</v>
      </c>
      <c r="K36" s="292">
        <v>33.647641025641029</v>
      </c>
      <c r="L36" s="292">
        <v>14.637285748388637</v>
      </c>
      <c r="M36" s="292">
        <v>43.885300230946882</v>
      </c>
      <c r="N36" s="293">
        <v>27.42957509881423</v>
      </c>
      <c r="O36" s="291">
        <f t="shared" si="2"/>
        <v>87.07</v>
      </c>
      <c r="P36" s="292">
        <f t="shared" si="3"/>
        <v>5.1094489294489289</v>
      </c>
      <c r="Q36" s="291">
        <f>(mm!C36*'NO3'!C36+mm!D36*'NO3'!D36+mm!E36*'NO3'!E36+mm!F36*'NO3'!F36+mm!G36*'NO3'!G36+mm!H36*'NO3'!H36+mm!I36*'NO3'!I36+mm!J36*'NO3'!J36+mm!K36*'NO3'!K36+mm!L36*'NO3'!L36+mm!M36*'NO3'!M36+mm!N36*'NO3'!N36)/mm!O36</f>
        <v>20.221826379211407</v>
      </c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9.5" customHeight="1">
      <c r="A37" s="123">
        <v>33</v>
      </c>
      <c r="B37" s="214" t="s">
        <v>46</v>
      </c>
      <c r="C37" s="291">
        <v>64.24914043777342</v>
      </c>
      <c r="D37" s="292">
        <v>49.66444002635216</v>
      </c>
      <c r="E37" s="292">
        <v>17.529503153040839</v>
      </c>
      <c r="F37" s="292">
        <v>38.481900297267053</v>
      </c>
      <c r="G37" s="292">
        <v>84.295636840633946</v>
      </c>
      <c r="H37" s="292">
        <v>7.7279960432660264</v>
      </c>
      <c r="I37" s="292">
        <v>15.858318379802439</v>
      </c>
      <c r="J37" s="292">
        <v>13.90092644794305</v>
      </c>
      <c r="K37" s="292">
        <v>39.161201902952996</v>
      </c>
      <c r="L37" s="292">
        <v>20.12000569855708</v>
      </c>
      <c r="M37" s="292">
        <v>26.002867040123242</v>
      </c>
      <c r="N37" s="293">
        <v>38.960977494970173</v>
      </c>
      <c r="O37" s="291">
        <f t="shared" si="2"/>
        <v>84.295636840633946</v>
      </c>
      <c r="P37" s="292">
        <f t="shared" si="3"/>
        <v>7.7279960432660264</v>
      </c>
      <c r="Q37" s="291">
        <f>(mm!C37*'NO3'!C37+mm!D37*'NO3'!D37+mm!E37*'NO3'!E37+mm!F37*'NO3'!F37+mm!G37*'NO3'!G37+mm!H37*'NO3'!H37+mm!I37*'NO3'!I37+mm!J37*'NO3'!J37+mm!K37*'NO3'!K37+mm!L37*'NO3'!L37+mm!M37*'NO3'!M37+mm!N37*'NO3'!N37)/mm!O37</f>
        <v>24.187596541486187</v>
      </c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9.5" customHeight="1">
      <c r="A38" s="123">
        <v>34</v>
      </c>
      <c r="B38" s="214" t="s">
        <v>47</v>
      </c>
      <c r="C38" s="291">
        <v>21.7</v>
      </c>
      <c r="D38" s="292">
        <v>13.5</v>
      </c>
      <c r="E38" s="292">
        <v>11.2</v>
      </c>
      <c r="F38" s="292">
        <v>7.09</v>
      </c>
      <c r="G38" s="292">
        <v>23.9</v>
      </c>
      <c r="H38" s="292">
        <v>6.7</v>
      </c>
      <c r="I38" s="292">
        <v>9.64</v>
      </c>
      <c r="J38" s="292">
        <v>10.9</v>
      </c>
      <c r="K38" s="292">
        <v>20.100000000000001</v>
      </c>
      <c r="L38" s="292">
        <v>14.9</v>
      </c>
      <c r="M38" s="292">
        <v>37.700000000000003</v>
      </c>
      <c r="N38" s="293">
        <v>25.9</v>
      </c>
      <c r="O38" s="291">
        <f t="shared" si="2"/>
        <v>37.700000000000003</v>
      </c>
      <c r="P38" s="292">
        <f t="shared" si="3"/>
        <v>6.7</v>
      </c>
      <c r="Q38" s="291">
        <f>(mm!C38*'NO3'!C38+mm!D38*'NO3'!D38+mm!E38*'NO3'!E38+mm!F38*'NO3'!F38+mm!G38*'NO3'!G38+mm!H38*'NO3'!H38+mm!I38*'NO3'!I38+mm!J38*'NO3'!J38+mm!K38*'NO3'!K38+mm!L38*'NO3'!L38+mm!M38*'NO3'!M38+mm!N38*'NO3'!N38)/mm!O38</f>
        <v>12.36946588259856</v>
      </c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9.5" customHeight="1">
      <c r="A39" s="177">
        <v>35</v>
      </c>
      <c r="B39" s="221" t="s">
        <v>48</v>
      </c>
      <c r="C39" s="305">
        <v>36.574250402861303</v>
      </c>
      <c r="D39" s="306">
        <v>47.874154774894521</v>
      </c>
      <c r="E39" s="306">
        <v>18.706030020405723</v>
      </c>
      <c r="F39" s="306">
        <v>52.662555311752918</v>
      </c>
      <c r="G39" s="306">
        <v>319.10127242380264</v>
      </c>
      <c r="H39" s="306">
        <v>8.8849430009029913</v>
      </c>
      <c r="I39" s="306">
        <v>13.319784533761757</v>
      </c>
      <c r="J39" s="306">
        <v>7.4172727736997572</v>
      </c>
      <c r="K39" s="306">
        <v>38.462256950339331</v>
      </c>
      <c r="L39" s="306">
        <v>18.563096775692781</v>
      </c>
      <c r="M39" s="306">
        <v>38.065572437829481</v>
      </c>
      <c r="N39" s="316">
        <v>35.823789362972903</v>
      </c>
      <c r="O39" s="305">
        <f t="shared" si="2"/>
        <v>319.10127242380264</v>
      </c>
      <c r="P39" s="306">
        <f t="shared" si="3"/>
        <v>7.4172727736997572</v>
      </c>
      <c r="Q39" s="305">
        <f>(mm!C39*'NO3'!C39+mm!D39*'NO3'!D39+mm!E39*'NO3'!E39+mm!F39*'NO3'!F39+mm!G39*'NO3'!G39+mm!H39*'NO3'!H39+mm!I39*'NO3'!I39+mm!J39*'NO3'!J39+mm!K39*'NO3'!K39+mm!L39*'NO3'!L39+mm!M39*'NO3'!M39+mm!N39*'NO3'!N39)/mm!O39</f>
        <v>19.381537198382734</v>
      </c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9.5" customHeight="1">
      <c r="A40" s="110">
        <v>36</v>
      </c>
      <c r="B40" s="238" t="s">
        <v>49</v>
      </c>
      <c r="C40" s="320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319"/>
      <c r="O40" s="294"/>
      <c r="P40" s="295"/>
      <c r="Q40" s="294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9.5" customHeight="1">
      <c r="A41" s="169">
        <v>37</v>
      </c>
      <c r="B41" s="230" t="s">
        <v>50</v>
      </c>
      <c r="C41" s="312">
        <v>35.319789242463095</v>
      </c>
      <c r="D41" s="312">
        <v>42.899835335594446</v>
      </c>
      <c r="E41" s="312">
        <v>20.482252209099606</v>
      </c>
      <c r="F41" s="312">
        <v>19.030754021053173</v>
      </c>
      <c r="G41" s="312">
        <v>56.447151757361112</v>
      </c>
      <c r="H41" s="312">
        <v>15.160092186262698</v>
      </c>
      <c r="I41" s="312">
        <v>14.67625945691389</v>
      </c>
      <c r="J41" s="312">
        <v>16.611590374309127</v>
      </c>
      <c r="K41" s="312">
        <v>27.901020725781351</v>
      </c>
      <c r="L41" s="312">
        <v>30.158906796075794</v>
      </c>
      <c r="M41" s="312">
        <v>44.83516625298968</v>
      </c>
      <c r="N41" s="313">
        <v>42.093447453346428</v>
      </c>
      <c r="O41" s="311">
        <f t="shared" ref="O41:O56" si="4">MAX(C41:N41)</f>
        <v>56.447151757361112</v>
      </c>
      <c r="P41" s="312">
        <f t="shared" ref="P41:P56" si="5">MIN(C41:N41)</f>
        <v>14.67625945691389</v>
      </c>
      <c r="Q41" s="311">
        <f>(mm!C41*'NO3'!C41+mm!D41*'NO3'!D41+mm!E41*'NO3'!E41+mm!F41*'NO3'!F41+mm!G41*'NO3'!G41+mm!H41*'NO3'!H41+mm!I41*'NO3'!I41+mm!J41*'NO3'!J41+mm!K41*'NO3'!K41+mm!L41*'NO3'!L41+mm!M41*'NO3'!M41+mm!N41*'NO3'!N41)/mm!O41</f>
        <v>27.169721636333556</v>
      </c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9.5" customHeight="1">
      <c r="A42" s="123">
        <v>38</v>
      </c>
      <c r="B42" s="214" t="s">
        <v>52</v>
      </c>
      <c r="C42" s="291">
        <v>35.093719573455054</v>
      </c>
      <c r="D42" s="292">
        <v>30.729398117666012</v>
      </c>
      <c r="E42" s="292">
        <v>16.389715454666572</v>
      </c>
      <c r="F42" s="292">
        <v>10.679200844695776</v>
      </c>
      <c r="G42" s="292">
        <v>31.139015218972506</v>
      </c>
      <c r="H42" s="292">
        <v>7.2287636256251542</v>
      </c>
      <c r="I42" s="292">
        <v>17.028538887667288</v>
      </c>
      <c r="J42" s="292">
        <v>34.22535744622185</v>
      </c>
      <c r="K42" s="292">
        <v>46.232236676649897</v>
      </c>
      <c r="L42" s="292">
        <v>32.732559061170477</v>
      </c>
      <c r="M42" s="292">
        <v>38.045071306408524</v>
      </c>
      <c r="N42" s="293">
        <v>45.523958955023808</v>
      </c>
      <c r="O42" s="291">
        <f t="shared" si="4"/>
        <v>46.232236676649897</v>
      </c>
      <c r="P42" s="292">
        <f t="shared" si="5"/>
        <v>7.2287636256251542</v>
      </c>
      <c r="Q42" s="291">
        <f>(mm!C42*'NO3'!C42+mm!D42*'NO3'!D42+mm!E42*'NO3'!E42+mm!F42*'NO3'!F42+mm!G42*'NO3'!G42+mm!H42*'NO3'!H42+mm!I42*'NO3'!I42+mm!J42*'NO3'!J42+mm!K42*'NO3'!K42+mm!L42*'NO3'!L42+mm!M42*'NO3'!M42+mm!N42*'NO3'!N42)/mm!O42</f>
        <v>24.833711954607455</v>
      </c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9.5" customHeight="1">
      <c r="A43" s="123">
        <v>39</v>
      </c>
      <c r="B43" s="214" t="s">
        <v>53</v>
      </c>
      <c r="C43" s="291">
        <v>23.505632045857791</v>
      </c>
      <c r="D43" s="292">
        <v>16.800739796903354</v>
      </c>
      <c r="E43" s="292">
        <v>13.332047706224422</v>
      </c>
      <c r="F43" s="292">
        <v>16.958377811094451</v>
      </c>
      <c r="G43" s="292">
        <v>10.753842849223945</v>
      </c>
      <c r="H43" s="292">
        <v>13.69139735616147</v>
      </c>
      <c r="I43" s="292">
        <v>24.599508913715237</v>
      </c>
      <c r="J43" s="292">
        <v>17.458087748741306</v>
      </c>
      <c r="K43" s="292">
        <v>35.132355555555549</v>
      </c>
      <c r="L43" s="292">
        <v>16.788005854372486</v>
      </c>
      <c r="M43" s="292">
        <v>38.499629499148618</v>
      </c>
      <c r="N43" s="293">
        <v>26.369618800710548</v>
      </c>
      <c r="O43" s="291">
        <f t="shared" si="4"/>
        <v>38.499629499148618</v>
      </c>
      <c r="P43" s="292">
        <f t="shared" si="5"/>
        <v>10.753842849223945</v>
      </c>
      <c r="Q43" s="291">
        <f>(mm!C43*'NO3'!C43+mm!D43*'NO3'!D43+mm!E43*'NO3'!E43+mm!F43*'NO3'!F43+mm!G43*'NO3'!G43+mm!H43*'NO3'!H43+mm!I43*'NO3'!I43+mm!J43*'NO3'!J43+mm!K43*'NO3'!K43+mm!L43*'NO3'!L43+mm!M43*'NO3'!M43+mm!N43*'NO3'!N43)/mm!O43</f>
        <v>19.335263985367902</v>
      </c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9.5" customHeight="1">
      <c r="A44" s="123">
        <v>40</v>
      </c>
      <c r="B44" s="214" t="s">
        <v>54</v>
      </c>
      <c r="C44" s="315">
        <v>27.53566162139747</v>
      </c>
      <c r="D44" s="292">
        <v>19.852820789273618</v>
      </c>
      <c r="E44" s="292">
        <v>27.790140576404731</v>
      </c>
      <c r="F44" s="292">
        <v>11.576195728799505</v>
      </c>
      <c r="G44" s="292">
        <v>24.59097657059921</v>
      </c>
      <c r="H44" s="292">
        <v>21.2585140645518</v>
      </c>
      <c r="I44" s="292">
        <v>16.471886101320067</v>
      </c>
      <c r="J44" s="292">
        <v>14.339110097449723</v>
      </c>
      <c r="K44" s="292">
        <v>66.320331743727976</v>
      </c>
      <c r="L44" s="292">
        <v>23.148929158891427</v>
      </c>
      <c r="M44" s="292">
        <v>41.283663925173357</v>
      </c>
      <c r="N44" s="293">
        <v>47.089179164650865</v>
      </c>
      <c r="O44" s="291">
        <f t="shared" si="4"/>
        <v>66.320331743727976</v>
      </c>
      <c r="P44" s="292">
        <f t="shared" si="5"/>
        <v>11.576195728799505</v>
      </c>
      <c r="Q44" s="291">
        <f>(mm!C44*'NO3'!C44+mm!D44*'NO3'!D44+mm!E44*'NO3'!E44+mm!F44*'NO3'!F44+mm!G44*'NO3'!G44+mm!H44*'NO3'!H44+mm!I44*'NO3'!I44+mm!J44*'NO3'!J44+mm!K44*'NO3'!K44+mm!L44*'NO3'!L44+mm!M44*'NO3'!M44+mm!N44*'NO3'!N44)/mm!O44</f>
        <v>24.943839175683927</v>
      </c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9.5" customHeight="1">
      <c r="A45" s="123">
        <v>41</v>
      </c>
      <c r="B45" s="214" t="s">
        <v>55</v>
      </c>
      <c r="C45" s="292">
        <v>18.12</v>
      </c>
      <c r="D45" s="292">
        <v>14.07</v>
      </c>
      <c r="E45" s="292">
        <v>8.26</v>
      </c>
      <c r="F45" s="321">
        <v>7.39</v>
      </c>
      <c r="G45" s="292">
        <v>9.26</v>
      </c>
      <c r="H45" s="292">
        <v>5.62</v>
      </c>
      <c r="I45" s="292">
        <v>14.01</v>
      </c>
      <c r="J45" s="297">
        <v>2.9</v>
      </c>
      <c r="K45" s="292">
        <v>14.45</v>
      </c>
      <c r="L45" s="297">
        <v>10.48</v>
      </c>
      <c r="M45" s="292"/>
      <c r="N45" s="322">
        <v>43.54</v>
      </c>
      <c r="O45" s="291">
        <f t="shared" si="4"/>
        <v>43.54</v>
      </c>
      <c r="P45" s="292">
        <f t="shared" si="5"/>
        <v>2.9</v>
      </c>
      <c r="Q45" s="302">
        <f>(mm!C45*'NO3'!C45+mm!D45*'NO3'!D45+mm!E45*'NO3'!E45+mm!F45*'NO3'!F45+mm!G45*'NO3'!G45+mm!H45*'NO3'!H45+mm!I45*'NO3'!I45+mm!J45*'NO3'!J45+mm!K45*'NO3'!K45+mm!L45*'NO3'!L45+mm!M45*'NO3'!M45+mm!N45*'NO3'!N45)/mm!O45</f>
        <v>10.373462548729711</v>
      </c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9.5" customHeight="1">
      <c r="A46" s="139">
        <v>42</v>
      </c>
      <c r="B46" s="221" t="s">
        <v>57</v>
      </c>
      <c r="C46" s="305">
        <v>21.970138785533674</v>
      </c>
      <c r="D46" s="306">
        <v>17.313317011953686</v>
      </c>
      <c r="E46" s="306">
        <v>18.44807798447961</v>
      </c>
      <c r="F46" s="306">
        <v>17.015453233187703</v>
      </c>
      <c r="G46" s="306">
        <v>18.689948562879852</v>
      </c>
      <c r="H46" s="306">
        <v>10.706875208520756</v>
      </c>
      <c r="I46" s="306">
        <v>29.3592493509048</v>
      </c>
      <c r="J46" s="306">
        <v>9.9170622005388473</v>
      </c>
      <c r="K46" s="306">
        <v>26.907444267007346</v>
      </c>
      <c r="L46" s="306">
        <v>31.82762165190179</v>
      </c>
      <c r="M46" s="306">
        <v>22.780925262864155</v>
      </c>
      <c r="N46" s="316">
        <v>41.353975268817216</v>
      </c>
      <c r="O46" s="305">
        <f t="shared" si="4"/>
        <v>41.353975268817216</v>
      </c>
      <c r="P46" s="306">
        <f t="shared" si="5"/>
        <v>9.9170622005388473</v>
      </c>
      <c r="Q46" s="305">
        <f>(mm!C46*'NO3'!C46+mm!D46*'NO3'!D46+mm!E46*'NO3'!E46+mm!F46*'NO3'!F46+mm!G46*'NO3'!G46+mm!H46*'NO3'!H46+mm!I46*'NO3'!I46+mm!J46*'NO3'!J46+mm!K46*'NO3'!K46+mm!L46*'NO3'!L46+mm!M46*'NO3'!M46+mm!N46*'NO3'!N46)/mm!O46</f>
        <v>21.148002641064448</v>
      </c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9.5" customHeight="1">
      <c r="A47" s="169">
        <v>43</v>
      </c>
      <c r="B47" s="238" t="s">
        <v>59</v>
      </c>
      <c r="C47" s="294">
        <v>25.88</v>
      </c>
      <c r="D47" s="295">
        <v>32.46</v>
      </c>
      <c r="E47" s="295">
        <v>10</v>
      </c>
      <c r="F47" s="295">
        <v>13.2</v>
      </c>
      <c r="G47" s="295">
        <v>18.329999999999998</v>
      </c>
      <c r="H47" s="295">
        <v>12.12</v>
      </c>
      <c r="I47" s="295">
        <v>18.07</v>
      </c>
      <c r="J47" s="295">
        <v>8.67</v>
      </c>
      <c r="K47" s="323">
        <v>54.58</v>
      </c>
      <c r="L47" s="324">
        <v>22.22</v>
      </c>
      <c r="M47" s="295">
        <v>30.05</v>
      </c>
      <c r="N47" s="319">
        <v>36.14</v>
      </c>
      <c r="O47" s="294">
        <f t="shared" si="4"/>
        <v>54.58</v>
      </c>
      <c r="P47" s="295">
        <f t="shared" si="5"/>
        <v>8.67</v>
      </c>
      <c r="Q47" s="294">
        <f>(mm!C47*'NO3'!C47+mm!D47*'NO3'!D47+mm!E47*'NO3'!E47+mm!F47*'NO3'!F47+mm!G47*'NO3'!G47+mm!H47*'NO3'!H47+mm!I47*'NO3'!I47+mm!J47*'NO3'!J47+mm!K47*'NO3'!K47+mm!L47*'NO3'!L47+mm!M47*'NO3'!M47+mm!N47*'NO3'!N47)/mm!O47</f>
        <v>17.759324950363997</v>
      </c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9.5" customHeight="1">
      <c r="A48" s="123">
        <v>44</v>
      </c>
      <c r="B48" s="214" t="s">
        <v>60</v>
      </c>
      <c r="C48" s="291">
        <v>17.8</v>
      </c>
      <c r="D48" s="292">
        <v>21.2</v>
      </c>
      <c r="E48" s="292">
        <v>9.1</v>
      </c>
      <c r="F48" s="292">
        <v>6.1</v>
      </c>
      <c r="G48" s="292">
        <v>12.7</v>
      </c>
      <c r="H48" s="292">
        <v>8.8000000000000007</v>
      </c>
      <c r="I48" s="292">
        <v>21.6</v>
      </c>
      <c r="J48" s="292">
        <v>16.7</v>
      </c>
      <c r="K48" s="292">
        <v>65.5</v>
      </c>
      <c r="L48" s="292">
        <v>21.7</v>
      </c>
      <c r="M48" s="292">
        <v>34.4</v>
      </c>
      <c r="N48" s="293">
        <v>41.3</v>
      </c>
      <c r="O48" s="311">
        <f t="shared" si="4"/>
        <v>65.5</v>
      </c>
      <c r="P48" s="312">
        <f t="shared" si="5"/>
        <v>6.1</v>
      </c>
      <c r="Q48" s="311">
        <f>(mm!C48*'NO3'!C48+mm!D48*'NO3'!D48+mm!E48*'NO3'!E48+mm!F48*'NO3'!F48+mm!G48*'NO3'!G48+mm!H48*'NO3'!H48+mm!I48*'NO3'!I48+mm!J48*'NO3'!J48+mm!K48*'NO3'!K48+mm!L48*'NO3'!L48+mm!M48*'NO3'!M48+mm!N48*'NO3'!N48)/mm!O48</f>
        <v>16.575975735916487</v>
      </c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9.5" customHeight="1">
      <c r="A49" s="123">
        <v>45</v>
      </c>
      <c r="B49" s="214" t="s">
        <v>62</v>
      </c>
      <c r="C49" s="291">
        <v>17.127606413703813</v>
      </c>
      <c r="D49" s="292">
        <v>10.751461684918029</v>
      </c>
      <c r="E49" s="292">
        <v>8.7961621501144798</v>
      </c>
      <c r="F49" s="292">
        <v>18.746245278474916</v>
      </c>
      <c r="G49" s="292">
        <v>14.52392463607957</v>
      </c>
      <c r="H49" s="292">
        <v>10.297144054329204</v>
      </c>
      <c r="I49" s="292">
        <v>14.182809087686802</v>
      </c>
      <c r="J49" s="292">
        <v>5.6905092142934537</v>
      </c>
      <c r="K49" s="292">
        <v>47.378937620578782</v>
      </c>
      <c r="L49" s="292">
        <v>10.983393649235557</v>
      </c>
      <c r="M49" s="292">
        <v>26.0035216351028</v>
      </c>
      <c r="N49" s="293">
        <v>42.823778597684758</v>
      </c>
      <c r="O49" s="291">
        <f t="shared" si="4"/>
        <v>47.378937620578782</v>
      </c>
      <c r="P49" s="292">
        <f t="shared" si="5"/>
        <v>5.6905092142934537</v>
      </c>
      <c r="Q49" s="291">
        <f>(mm!C49*'NO3'!C49+mm!D49*'NO3'!D49+mm!E49*'NO3'!E49+mm!F49*'NO3'!F49+mm!G49*'NO3'!G49+mm!H49*'NO3'!H49+mm!I49*'NO3'!I49+mm!J49*'NO3'!J49+mm!K49*'NO3'!K49+mm!L49*'NO3'!L49+mm!M49*'NO3'!M49+mm!N49*'NO3'!N49)/mm!O49</f>
        <v>14.153938828995862</v>
      </c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9.5" customHeight="1">
      <c r="A50" s="123">
        <v>46</v>
      </c>
      <c r="B50" s="214" t="s">
        <v>64</v>
      </c>
      <c r="C50" s="291">
        <v>17.172659743668309</v>
      </c>
      <c r="D50" s="292">
        <v>17.951745191248882</v>
      </c>
      <c r="E50" s="292">
        <v>10.107831935529447</v>
      </c>
      <c r="F50" s="292">
        <v>5.7146631216044499</v>
      </c>
      <c r="G50" s="292">
        <v>17.074620040437051</v>
      </c>
      <c r="H50" s="292">
        <v>15.682519341313938</v>
      </c>
      <c r="I50" s="292">
        <v>5.5846300847118071</v>
      </c>
      <c r="J50" s="292">
        <v>6.8512200561474117</v>
      </c>
      <c r="K50" s="292">
        <v>21.480559775764906</v>
      </c>
      <c r="L50" s="292">
        <v>14.708428666775621</v>
      </c>
      <c r="M50" s="292">
        <v>14.341995879755423</v>
      </c>
      <c r="N50" s="293">
        <v>24.503096047555349</v>
      </c>
      <c r="O50" s="291">
        <f t="shared" si="4"/>
        <v>24.503096047555349</v>
      </c>
      <c r="P50" s="292">
        <f t="shared" si="5"/>
        <v>5.5846300847118071</v>
      </c>
      <c r="Q50" s="291">
        <f>(mm!C50*'NO3'!C50+mm!D50*'NO3'!D50+mm!E50*'NO3'!E50+mm!F50*'NO3'!F50+mm!G50*'NO3'!G50+mm!H50*'NO3'!H50+mm!I50*'NO3'!I50+mm!J50*'NO3'!J50+mm!K50*'NO3'!K50+mm!L50*'NO3'!L50+mm!M50*'NO3'!M50+mm!N50*'NO3'!N50)/mm!O50</f>
        <v>12.255748789351651</v>
      </c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9.5" customHeight="1">
      <c r="A51" s="123">
        <v>47</v>
      </c>
      <c r="B51" s="214" t="s">
        <v>65</v>
      </c>
      <c r="C51" s="291">
        <v>9.82</v>
      </c>
      <c r="D51" s="292">
        <v>14.79</v>
      </c>
      <c r="E51" s="292">
        <v>6.02</v>
      </c>
      <c r="F51" s="292">
        <v>6.05</v>
      </c>
      <c r="G51" s="292">
        <v>6.62</v>
      </c>
      <c r="H51" s="292">
        <v>5.31</v>
      </c>
      <c r="I51" s="292">
        <v>10.220000000000001</v>
      </c>
      <c r="J51" s="292">
        <v>7.09</v>
      </c>
      <c r="K51" s="292">
        <v>18.59</v>
      </c>
      <c r="L51" s="292">
        <v>16.989999999999998</v>
      </c>
      <c r="M51" s="292">
        <v>17.190000000000001</v>
      </c>
      <c r="N51" s="293">
        <v>28.91</v>
      </c>
      <c r="O51" s="291">
        <f t="shared" si="4"/>
        <v>28.91</v>
      </c>
      <c r="P51" s="292">
        <f t="shared" si="5"/>
        <v>5.31</v>
      </c>
      <c r="Q51" s="291">
        <f>(mm!C51*'NO3'!C51+mm!D51*'NO3'!D51+mm!E51*'NO3'!E51+mm!F51*'NO3'!F51+mm!G51*'NO3'!G51+mm!H51*'NO3'!H51+mm!I51*'NO3'!I51+mm!J51*'NO3'!J51+mm!K51*'NO3'!K51+mm!L51*'NO3'!L51+mm!M51*'NO3'!M51+mm!N51*'NO3'!N51)/mm!O51</f>
        <v>10.52903300521135</v>
      </c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9.5" customHeight="1">
      <c r="A52" s="123">
        <v>48</v>
      </c>
      <c r="B52" s="214" t="s">
        <v>66</v>
      </c>
      <c r="C52" s="291">
        <v>23.1</v>
      </c>
      <c r="D52" s="292">
        <v>12.1</v>
      </c>
      <c r="E52" s="292">
        <v>10.199999999999999</v>
      </c>
      <c r="F52" s="292">
        <v>18.899999999999999</v>
      </c>
      <c r="G52" s="292">
        <v>14.8</v>
      </c>
      <c r="H52" s="292">
        <v>8.8000000000000007</v>
      </c>
      <c r="I52" s="292">
        <v>9</v>
      </c>
      <c r="J52" s="292">
        <v>5.4</v>
      </c>
      <c r="K52" s="292">
        <v>26.1</v>
      </c>
      <c r="L52" s="292">
        <v>13.9</v>
      </c>
      <c r="M52" s="292">
        <v>18.2</v>
      </c>
      <c r="N52" s="293">
        <v>32.4</v>
      </c>
      <c r="O52" s="291">
        <f t="shared" si="4"/>
        <v>32.4</v>
      </c>
      <c r="P52" s="292">
        <f t="shared" si="5"/>
        <v>5.4</v>
      </c>
      <c r="Q52" s="291">
        <f>(mm!C52*'NO3'!C52+mm!D52*'NO3'!D52+mm!E52*'NO3'!E52+mm!F52*'NO3'!F52+mm!G52*'NO3'!G52+mm!H52*'NO3'!H52+mm!I52*'NO3'!I52+mm!J52*'NO3'!J52+mm!K52*'NO3'!K52+mm!L52*'NO3'!L52+mm!M52*'NO3'!M52+mm!N52*'NO3'!N52)/mm!O52</f>
        <v>15.156688404644504</v>
      </c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9.5" customHeight="1">
      <c r="A53" s="123">
        <v>49</v>
      </c>
      <c r="B53" s="214" t="s">
        <v>67</v>
      </c>
      <c r="C53" s="291">
        <v>12.6</v>
      </c>
      <c r="D53" s="292">
        <v>9</v>
      </c>
      <c r="E53" s="292">
        <v>6.5</v>
      </c>
      <c r="F53" s="292">
        <v>7.3</v>
      </c>
      <c r="G53" s="325">
        <v>7.4</v>
      </c>
      <c r="H53" s="326">
        <v>5.7</v>
      </c>
      <c r="I53" s="292">
        <v>10.4</v>
      </c>
      <c r="J53" s="292">
        <v>9.8000000000000007</v>
      </c>
      <c r="K53" s="292">
        <v>17.100000000000001</v>
      </c>
      <c r="L53" s="297">
        <v>11.1</v>
      </c>
      <c r="M53" s="292">
        <v>16.3</v>
      </c>
      <c r="N53" s="293">
        <v>21.7</v>
      </c>
      <c r="O53" s="291">
        <f t="shared" si="4"/>
        <v>21.7</v>
      </c>
      <c r="P53" s="292">
        <f t="shared" si="5"/>
        <v>5.7</v>
      </c>
      <c r="Q53" s="291">
        <f>(mm!C53*'NO3'!C53+mm!D53*'NO3'!D53+mm!E53*'NO3'!E53+mm!F53*'NO3'!F53+mm!G53*'NO3'!G53+mm!H53*'NO3'!H53+mm!I53*'NO3'!I53+mm!J53*'NO3'!J53+mm!K53*'NO3'!K53+mm!L53*'NO3'!L53+mm!M53*'NO3'!M53+mm!N53*'NO3'!N53)/mm!O53</f>
        <v>9.3513721807841534</v>
      </c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9.5" customHeight="1">
      <c r="A54" s="123">
        <v>50</v>
      </c>
      <c r="B54" s="214" t="s">
        <v>68</v>
      </c>
      <c r="C54" s="291">
        <v>13.8</v>
      </c>
      <c r="D54" s="292">
        <v>7.3</v>
      </c>
      <c r="E54" s="292">
        <v>5.4</v>
      </c>
      <c r="F54" s="292">
        <v>4.8</v>
      </c>
      <c r="G54" s="292">
        <v>3.2</v>
      </c>
      <c r="H54" s="292">
        <v>5.7</v>
      </c>
      <c r="I54" s="292">
        <v>26.1</v>
      </c>
      <c r="J54" s="292">
        <v>10</v>
      </c>
      <c r="K54" s="292">
        <v>20.6</v>
      </c>
      <c r="L54" s="292">
        <v>11.8</v>
      </c>
      <c r="M54" s="292">
        <v>26.2</v>
      </c>
      <c r="N54" s="293">
        <v>16.2</v>
      </c>
      <c r="O54" s="291">
        <f t="shared" si="4"/>
        <v>26.2</v>
      </c>
      <c r="P54" s="292">
        <f t="shared" si="5"/>
        <v>3.2</v>
      </c>
      <c r="Q54" s="291">
        <f>(mm!C54*'NO3'!C54+mm!D54*'NO3'!D54+mm!E54*'NO3'!E54+mm!F54*'NO3'!F54+mm!G54*'NO3'!G54+mm!H54*'NO3'!H54+mm!I54*'NO3'!I54+mm!J54*'NO3'!J54+mm!K54*'NO3'!K54+mm!L54*'NO3'!L54+mm!M54*'NO3'!M54+mm!N54*'NO3'!N54)/mm!O54</f>
        <v>9.6258115457508122</v>
      </c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9.5" customHeight="1">
      <c r="A55" s="123">
        <v>51</v>
      </c>
      <c r="B55" s="214" t="s">
        <v>69</v>
      </c>
      <c r="C55" s="291">
        <v>8.0459565535605151</v>
      </c>
      <c r="D55" s="292">
        <v>7.9284750337381915</v>
      </c>
      <c r="E55" s="292">
        <v>10.118834487238708</v>
      </c>
      <c r="F55" s="292">
        <v>3.3745287226509726</v>
      </c>
      <c r="G55" s="292">
        <v>9.4656082178906278</v>
      </c>
      <c r="H55" s="292">
        <v>4.5102866515766902</v>
      </c>
      <c r="I55" s="292">
        <v>12.478786063691725</v>
      </c>
      <c r="J55" s="292">
        <v>9.9014179665308042</v>
      </c>
      <c r="K55" s="292">
        <v>20.87294873088436</v>
      </c>
      <c r="L55" s="292">
        <v>15.494554228226216</v>
      </c>
      <c r="M55" s="292">
        <v>20.041065616404442</v>
      </c>
      <c r="N55" s="293">
        <v>16.434600694099274</v>
      </c>
      <c r="O55" s="291">
        <f t="shared" si="4"/>
        <v>20.87294873088436</v>
      </c>
      <c r="P55" s="292">
        <f t="shared" si="5"/>
        <v>3.3745287226509726</v>
      </c>
      <c r="Q55" s="291">
        <f>(mm!C55*'NO3'!C55+mm!D55*'NO3'!D55+mm!E55*'NO3'!E55+mm!F55*'NO3'!F55+mm!G55*'NO3'!G55+mm!H55*'NO3'!H55+mm!I55*'NO3'!I55+mm!J55*'NO3'!J55+mm!K55*'NO3'!K55+mm!L55*'NO3'!L55+mm!M55*'NO3'!M55+mm!N55*'NO3'!N55)/mm!O55</f>
        <v>9.3264169338837082</v>
      </c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9.5" customHeight="1">
      <c r="A56" s="139">
        <v>52</v>
      </c>
      <c r="B56" s="249" t="s">
        <v>71</v>
      </c>
      <c r="C56" s="307">
        <v>13.1</v>
      </c>
      <c r="D56" s="308">
        <v>10.8</v>
      </c>
      <c r="E56" s="308">
        <v>5.7</v>
      </c>
      <c r="F56" s="308">
        <v>5.3</v>
      </c>
      <c r="G56" s="308">
        <v>1.7</v>
      </c>
      <c r="H56" s="308">
        <v>2</v>
      </c>
      <c r="I56" s="308">
        <v>8.6</v>
      </c>
      <c r="J56" s="308">
        <v>2.4</v>
      </c>
      <c r="K56" s="308">
        <v>2</v>
      </c>
      <c r="L56" s="308">
        <v>5.4</v>
      </c>
      <c r="M56" s="308">
        <v>23.6</v>
      </c>
      <c r="N56" s="309">
        <v>16.5</v>
      </c>
      <c r="O56" s="307">
        <f t="shared" si="4"/>
        <v>23.6</v>
      </c>
      <c r="P56" s="308">
        <f t="shared" si="5"/>
        <v>1.7</v>
      </c>
      <c r="Q56" s="307">
        <f>(mm!C56*'NO3'!C56+mm!D56*'NO3'!D56+mm!E56*'NO3'!E56+mm!F56*'NO3'!F56+mm!G56*'NO3'!G56+mm!H56*'NO3'!H56+mm!I56*'NO3'!I56+mm!J56*'NO3'!J56+mm!K56*'NO3'!K56+mm!L56*'NO3'!L56+mm!M56*'NO3'!M56+mm!N56*'NO3'!N56)/mm!O56</f>
        <v>5.1525808097780761</v>
      </c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3.5" customHeight="1">
      <c r="A57" s="99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27"/>
      <c r="P57" s="327"/>
      <c r="Q57" s="327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3.5" customHeight="1">
      <c r="A58" s="99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27"/>
      <c r="P58" s="327"/>
      <c r="Q58" s="327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3.5" customHeight="1">
      <c r="A59" s="99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27"/>
      <c r="P59" s="327"/>
      <c r="Q59" s="327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3.5" customHeight="1">
      <c r="A60" s="99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27"/>
      <c r="P60" s="327"/>
      <c r="Q60" s="327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>
      <c r="A61" s="99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>
      <c r="A62" s="99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>
      <c r="A63" s="99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>
      <c r="A64" s="99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>
      <c r="A65" s="99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>
      <c r="A66" s="99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>
      <c r="A67" s="99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3.5" customHeight="1">
      <c r="A68" s="99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3.5" customHeight="1">
      <c r="A69" s="99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>
      <c r="A70" s="99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>
      <c r="A71" s="99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>
      <c r="A72" s="99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honeticPr fontId="1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地点番号</vt:lpstr>
      <vt:lpstr>QAQC</vt:lpstr>
      <vt:lpstr>調査年月日</vt:lpstr>
      <vt:lpstr>測定日数</vt:lpstr>
      <vt:lpstr>mm</vt:lpstr>
      <vt:lpstr>pH</vt:lpstr>
      <vt:lpstr>EC</vt:lpstr>
      <vt:lpstr>SO4</vt:lpstr>
      <vt:lpstr>NO3</vt:lpstr>
      <vt:lpstr>Cl</vt:lpstr>
      <vt:lpstr>H</vt:lpstr>
      <vt:lpstr>NH4</vt:lpstr>
      <vt:lpstr>Na</vt:lpstr>
      <vt:lpstr>K</vt:lpstr>
      <vt:lpstr>Mg</vt:lpstr>
      <vt:lpstr>Ca</vt:lpstr>
      <vt:lpstr>A+C</vt:lpstr>
      <vt:lpstr>R1</vt:lpstr>
      <vt:lpstr>R2</vt:lpstr>
      <vt:lpstr>年まとめ</vt:lpstr>
      <vt:lpstr>年沈着量</vt:lpstr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created xsi:type="dcterms:W3CDTF">2026-06-22T05:25:32Z</dcterms:created>
  <dcterms:modified xsi:type="dcterms:W3CDTF">2026-06-22T05:25:32Z</dcterms:modified>
</cp:coreProperties>
</file>